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A9ADD1B-5BC5-4393-9FB8-CBB2394EE09F}" xr6:coauthVersionLast="47" xr6:coauthVersionMax="47" xr10:uidLastSave="{00000000-0000-0000-0000-000000000000}"/>
  <bookViews>
    <workbookView xWindow="-120" yWindow="-120" windowWidth="29040" windowHeight="15720" tabRatio="815" activeTab="2" xr2:uid="{00000000-000D-0000-FFFF-FFFF00000000}"/>
  </bookViews>
  <sheets>
    <sheet name="Ընդհանուր" sheetId="5" r:id="rId1"/>
    <sheet name="Շին. Մաս" sheetId="1" r:id="rId2"/>
    <sheet name="Կահ." sheetId="2" r:id="rId3"/>
    <sheet name="Բրենդ." sheetId="3" r:id="rId4"/>
    <sheet name="Անվտ. և Հրդեհի Ազդ." sheetId="8" r:id="rId5"/>
    <sheet name="Էլեկտր. Մաս" sheetId="19" r:id="rId6"/>
    <sheet name="ՏՏ" sheetId="9" r:id="rId7"/>
    <sheet name="Ջուր - Կոյուղի" sheetId="15" r:id="rId8"/>
    <sheet name="Տես. Համ." sheetId="14" r:id="rId9"/>
    <sheet name="Օդափ." sheetId="16" r:id="rId10"/>
    <sheet name="Հով.- Ջեռ." sheetId="17" r:id="rId11"/>
    <sheet name="Կոնդենսատի Հեռացում" sheetId="18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2" i="1" l="1"/>
  <c r="H53" i="15" l="1"/>
  <c r="H54" i="15"/>
  <c r="H55" i="15"/>
  <c r="H56" i="15"/>
  <c r="H57" i="15"/>
  <c r="H58" i="15"/>
  <c r="H59" i="15"/>
  <c r="H60" i="15"/>
  <c r="H61" i="15"/>
  <c r="H42" i="15"/>
  <c r="H43" i="15"/>
  <c r="H44" i="15"/>
  <c r="H45" i="15"/>
  <c r="H46" i="15"/>
  <c r="H47" i="15"/>
  <c r="H48" i="15"/>
  <c r="H49" i="15"/>
  <c r="H50" i="15"/>
  <c r="H51" i="15"/>
  <c r="H52" i="15"/>
  <c r="H41" i="15"/>
  <c r="H32" i="15"/>
  <c r="H33" i="15"/>
  <c r="H34" i="15"/>
  <c r="H35" i="15"/>
  <c r="H36" i="15"/>
  <c r="H37" i="15"/>
  <c r="H38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11" i="15"/>
  <c r="G106" i="19"/>
  <c r="G97" i="19"/>
  <c r="G98" i="19"/>
  <c r="H62" i="15" l="1"/>
  <c r="H39" i="15"/>
  <c r="G114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71" i="19"/>
  <c r="G54" i="19" l="1"/>
  <c r="G55" i="19"/>
  <c r="G56" i="19"/>
  <c r="G57" i="19"/>
  <c r="G58" i="19"/>
  <c r="G41" i="19"/>
  <c r="G42" i="19"/>
  <c r="G43" i="19"/>
  <c r="G44" i="19"/>
  <c r="G47" i="19"/>
  <c r="G48" i="19"/>
  <c r="G49" i="19"/>
  <c r="G50" i="19"/>
  <c r="G36" i="19"/>
  <c r="G37" i="19"/>
  <c r="G38" i="19"/>
  <c r="G26" i="19"/>
  <c r="G27" i="19"/>
  <c r="G28" i="19"/>
  <c r="G29" i="19"/>
  <c r="G30" i="19"/>
  <c r="G31" i="19"/>
  <c r="G32" i="19"/>
  <c r="G33" i="19"/>
  <c r="G24" i="3" l="1"/>
  <c r="D11" i="3"/>
  <c r="G38" i="1"/>
  <c r="G36" i="1"/>
  <c r="G65" i="1"/>
  <c r="G66" i="1"/>
  <c r="G67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50" i="1"/>
  <c r="G33" i="1"/>
  <c r="G34" i="1"/>
  <c r="G37" i="1"/>
  <c r="G40" i="1"/>
  <c r="G41" i="1"/>
  <c r="G42" i="1"/>
  <c r="G43" i="1"/>
  <c r="G44" i="1"/>
  <c r="G45" i="1"/>
  <c r="G46" i="1"/>
  <c r="G47" i="1"/>
  <c r="G48" i="1"/>
  <c r="G49" i="1"/>
  <c r="G53" i="1"/>
  <c r="G57" i="1"/>
  <c r="G58" i="1"/>
  <c r="G60" i="1"/>
  <c r="G61" i="1"/>
  <c r="G62" i="1"/>
  <c r="G63" i="1"/>
  <c r="G64" i="1"/>
  <c r="G68" i="1"/>
  <c r="G69" i="1"/>
  <c r="G70" i="1"/>
  <c r="G74" i="1"/>
  <c r="G75" i="1"/>
  <c r="G76" i="1"/>
  <c r="G77" i="1"/>
  <c r="G78" i="1"/>
  <c r="G79" i="1"/>
  <c r="G80" i="1"/>
  <c r="G81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64" i="14" l="1"/>
  <c r="G63" i="14"/>
  <c r="G62" i="14"/>
  <c r="G61" i="14"/>
  <c r="G51" i="2"/>
  <c r="G50" i="2"/>
  <c r="G52" i="2"/>
  <c r="D51" i="1"/>
  <c r="G51" i="1" s="1"/>
  <c r="D52" i="1"/>
  <c r="G52" i="1" s="1"/>
  <c r="D59" i="1"/>
  <c r="G59" i="1" s="1"/>
  <c r="D54" i="1"/>
  <c r="G54" i="1" s="1"/>
  <c r="G35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10" i="2"/>
  <c r="G73" i="1" l="1"/>
  <c r="G99" i="1" s="1"/>
  <c r="G11" i="1" l="1"/>
  <c r="F109" i="8" l="1"/>
  <c r="F109" i="9"/>
  <c r="F113" i="14"/>
  <c r="F108" i="8"/>
  <c r="F108" i="9"/>
  <c r="F112" i="14"/>
  <c r="F107" i="8"/>
  <c r="F107" i="9"/>
  <c r="F111" i="14"/>
  <c r="F106" i="8"/>
  <c r="F106" i="9"/>
  <c r="F110" i="14"/>
  <c r="G14" i="8"/>
  <c r="G15" i="8"/>
  <c r="G16" i="8"/>
  <c r="G17" i="8"/>
  <c r="G18" i="8"/>
  <c r="G19" i="8"/>
  <c r="G20" i="8"/>
  <c r="G45" i="9" l="1"/>
  <c r="G12" i="18" l="1"/>
  <c r="G13" i="18"/>
  <c r="G14" i="18"/>
  <c r="G18" i="18"/>
  <c r="G20" i="18"/>
  <c r="D15" i="18"/>
  <c r="G15" i="18" s="1"/>
  <c r="D11" i="18"/>
  <c r="G11" i="18" s="1"/>
  <c r="D10" i="18"/>
  <c r="G10" i="18" s="1"/>
  <c r="G11" i="17"/>
  <c r="G12" i="17"/>
  <c r="G13" i="17"/>
  <c r="G14" i="17"/>
  <c r="G15" i="17"/>
  <c r="G16" i="17"/>
  <c r="G17" i="17"/>
  <c r="G26" i="17"/>
  <c r="G27" i="17"/>
  <c r="G28" i="17"/>
  <c r="G29" i="17"/>
  <c r="G31" i="17"/>
  <c r="G10" i="17"/>
  <c r="D21" i="17"/>
  <c r="D25" i="17" s="1"/>
  <c r="G25" i="17" s="1"/>
  <c r="D20" i="17"/>
  <c r="D24" i="17" s="1"/>
  <c r="G24" i="17" s="1"/>
  <c r="D19" i="17"/>
  <c r="G19" i="17" s="1"/>
  <c r="D18" i="17"/>
  <c r="D22" i="17" s="1"/>
  <c r="G22" i="17" s="1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30" i="16"/>
  <c r="G10" i="16"/>
  <c r="D28" i="16"/>
  <c r="G28" i="16" s="1"/>
  <c r="D27" i="16"/>
  <c r="G27" i="16" s="1"/>
  <c r="D26" i="16"/>
  <c r="G26" i="16" s="1"/>
  <c r="G18" i="17" l="1"/>
  <c r="D16" i="18"/>
  <c r="G16" i="18" s="1"/>
  <c r="D23" i="17"/>
  <c r="G23" i="17" s="1"/>
  <c r="D17" i="18"/>
  <c r="G17" i="18" s="1"/>
  <c r="D19" i="18"/>
  <c r="G19" i="18" s="1"/>
  <c r="G20" i="17"/>
  <c r="D30" i="17"/>
  <c r="G30" i="17" s="1"/>
  <c r="G21" i="17"/>
  <c r="D29" i="16"/>
  <c r="G29" i="16" s="1"/>
  <c r="H63" i="15" l="1"/>
  <c r="H64" i="15" s="1"/>
  <c r="G21" i="18"/>
  <c r="G31" i="16"/>
  <c r="G32" i="17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65" i="14" l="1"/>
  <c r="G66" i="14" s="1"/>
  <c r="D16" i="5" s="1"/>
  <c r="G22" i="18"/>
  <c r="G33" i="17"/>
  <c r="G32" i="16"/>
  <c r="H65" i="15"/>
  <c r="D17" i="5"/>
  <c r="D20" i="5" l="1"/>
  <c r="G23" i="18"/>
  <c r="D19" i="5"/>
  <c r="G34" i="17"/>
  <c r="D18" i="5"/>
  <c r="G33" i="16"/>
  <c r="G67" i="14"/>
  <c r="G68" i="14" s="1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46" i="9" l="1"/>
  <c r="G24" i="18"/>
  <c r="G35" i="17"/>
  <c r="G34" i="16"/>
  <c r="G115" i="19"/>
  <c r="G113" i="19"/>
  <c r="G112" i="19"/>
  <c r="G111" i="19"/>
  <c r="G110" i="19"/>
  <c r="G109" i="19"/>
  <c r="G105" i="19"/>
  <c r="G104" i="19"/>
  <c r="G103" i="19"/>
  <c r="G102" i="19"/>
  <c r="G101" i="19"/>
  <c r="G100" i="19"/>
  <c r="G99" i="19"/>
  <c r="G96" i="19"/>
  <c r="G68" i="19"/>
  <c r="G67" i="19"/>
  <c r="G66" i="19"/>
  <c r="G65" i="19"/>
  <c r="G64" i="19"/>
  <c r="G63" i="19"/>
  <c r="G62" i="19"/>
  <c r="G61" i="19"/>
  <c r="G53" i="19"/>
  <c r="G59" i="19" s="1"/>
  <c r="G46" i="19"/>
  <c r="G40" i="19"/>
  <c r="G35" i="19"/>
  <c r="G25" i="19"/>
  <c r="G23" i="19"/>
  <c r="G22" i="19"/>
  <c r="G21" i="19"/>
  <c r="G20" i="19"/>
  <c r="G19" i="19"/>
  <c r="G18" i="19"/>
  <c r="G17" i="19"/>
  <c r="G16" i="19"/>
  <c r="G14" i="19"/>
  <c r="G13" i="19"/>
  <c r="G12" i="19"/>
  <c r="G11" i="19"/>
  <c r="G94" i="19" l="1"/>
  <c r="G107" i="19"/>
  <c r="G69" i="19"/>
  <c r="G51" i="19"/>
  <c r="G47" i="9"/>
  <c r="G116" i="19"/>
  <c r="G117" i="19" l="1"/>
  <c r="D15" i="5"/>
  <c r="G48" i="9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2" i="8"/>
  <c r="G31" i="8"/>
  <c r="G30" i="8"/>
  <c r="G29" i="8"/>
  <c r="G28" i="8"/>
  <c r="G27" i="8"/>
  <c r="G26" i="8"/>
  <c r="G23" i="8"/>
  <c r="G22" i="8"/>
  <c r="G21" i="8"/>
  <c r="G13" i="8"/>
  <c r="G12" i="8"/>
  <c r="G11" i="8"/>
  <c r="G10" i="8"/>
  <c r="G51" i="8" l="1"/>
  <c r="G33" i="8"/>
  <c r="G49" i="9"/>
  <c r="D14" i="5"/>
  <c r="G24" i="8"/>
  <c r="G118" i="19"/>
  <c r="G119" i="19" l="1"/>
  <c r="G52" i="8"/>
  <c r="D13" i="5" l="1"/>
  <c r="G53" i="8"/>
  <c r="G54" i="8" l="1"/>
  <c r="G27" i="3"/>
  <c r="D15" i="3" l="1"/>
  <c r="G13" i="3" l="1"/>
  <c r="G12" i="3"/>
  <c r="G11" i="3"/>
  <c r="G14" i="3"/>
  <c r="G15" i="3"/>
  <c r="G16" i="3"/>
  <c r="G17" i="3"/>
  <c r="G18" i="3"/>
  <c r="G19" i="3"/>
  <c r="G20" i="3"/>
  <c r="G21" i="3"/>
  <c r="G22" i="3"/>
  <c r="G23" i="3"/>
  <c r="G25" i="3"/>
  <c r="G26" i="3"/>
  <c r="D32" i="1"/>
  <c r="G32" i="1" s="1"/>
  <c r="D31" i="1"/>
  <c r="G31" i="1" s="1"/>
  <c r="D35" i="1"/>
  <c r="G35" i="1" s="1"/>
  <c r="D12" i="1"/>
  <c r="G12" i="1" s="1"/>
  <c r="D13" i="1"/>
  <c r="G13" i="1" s="1"/>
  <c r="G29" i="1" l="1"/>
  <c r="G28" i="3"/>
  <c r="D55" i="1"/>
  <c r="G55" i="1" s="1"/>
  <c r="G53" i="2"/>
  <c r="G54" i="2" s="1"/>
  <c r="G55" i="2" s="1"/>
  <c r="D56" i="1" l="1"/>
  <c r="G56" i="1" s="1"/>
  <c r="G71" i="1" s="1"/>
  <c r="G100" i="1" s="1"/>
  <c r="D11" i="5"/>
  <c r="D12" i="5"/>
  <c r="G29" i="3"/>
  <c r="G30" i="3" l="1"/>
  <c r="G101" i="1" l="1"/>
  <c r="G102" i="1" s="1"/>
  <c r="D10" i="5"/>
  <c r="D22" i="5" l="1"/>
  <c r="D23" i="5" s="1"/>
  <c r="D24" i="5" s="1"/>
</calcChain>
</file>

<file path=xl/sharedStrings.xml><?xml version="1.0" encoding="utf-8"?>
<sst xmlns="http://schemas.openxmlformats.org/spreadsheetml/2006/main" count="1268" uniqueCount="577">
  <si>
    <t>Քանդման և ապամոնտաժման աշխատանքներ</t>
  </si>
  <si>
    <t>գծմ</t>
  </si>
  <si>
    <t>քմ</t>
  </si>
  <si>
    <t>Նախաներկի իրականացում</t>
  </si>
  <si>
    <t>հատ</t>
  </si>
  <si>
    <t>Չափման միավոր</t>
  </si>
  <si>
    <t>Քանակ</t>
  </si>
  <si>
    <t>Դռներ, Պատուհաններ  և Ապակե Կառուցվածքներ</t>
  </si>
  <si>
    <t xml:space="preserve">Գ/ստվարաթղթե երեսապատման ապամոնտաժում </t>
  </si>
  <si>
    <t>200մմ հաստության տուֆե շարվածքով պատի քանդում, H=3,850</t>
  </si>
  <si>
    <t>Գ/ստվարաթղթե միջնորմների ապամոնտաժում, ներառյալ ալյումինե դուռը</t>
  </si>
  <si>
    <t>Տուֆե բլոկներով շարված պատի մեջ փոսորակի իրականացում, 50մմ լայնությամբ, հատակից 200մմ բարձրությամբ՝ մուտքային ջրի խողովակի համար</t>
  </si>
  <si>
    <t>200մմ հաստության տուֆե շարվածքով պատի մեջ անցքերի իրականացում օդատարների համար՝ ըստ օդափոխության նախագծի/200x400մմ չափսերով/</t>
  </si>
  <si>
    <t>200մմ հաստության տուֆե շարվածքով պատի մեջ անցքերի իրականացում օդատարների համար՝ ըստ օդափոխության նախագծի/200x800մմ չափսերով/</t>
  </si>
  <si>
    <t>Նյութի արժեք՝ ներառյալ աշխատանքը</t>
  </si>
  <si>
    <t>200մմ հաստության տուֆե շարվածքով պատի մեջ անցքերի իրականացում պղնձե խողովակների համար, D=20մմ /՝ ըստ օդափոխության նախագծի/</t>
  </si>
  <si>
    <t>200մմ հաստության տուֆե շարվածքով պատի մեջ անցքերի իրականացում օդատարների համար՝ ըստ օդափոխության նախագծի/200x150մմ չափսերով/</t>
  </si>
  <si>
    <t>Պլաստմասե կախովի առաստաղի ապամոնտաժում/պահպանել վերամոնտաժման համար/ Hառաստաղ=3,50մ</t>
  </si>
  <si>
    <t>տոննա</t>
  </si>
  <si>
    <t>Շին աղբի հեռացում /վերջնական ծավալը հնարավոր է փոփոխվի ըստ փաստացի կատարված աշխատանքների/</t>
  </si>
  <si>
    <t>Աշխատանքի Անվանումը</t>
  </si>
  <si>
    <t>N</t>
  </si>
  <si>
    <t>Գոյություն ունեցող վարդակների, պլաստմասե կոռուբների,  անջատիչների և ավտոմատների տուփի ապամոնտաժում՝ ներառյալ ցանցային և անվտանգության համակարգի տվիչներն ու տուփերը</t>
  </si>
  <si>
    <t>Միջնորմների ուժեղացում՝ դռների և ապակիների հատվածում 60x40 փայտե չորսու /ուղղափայտ/, ներառյալ բարավորները</t>
  </si>
  <si>
    <t>Գ/ստվարաթղթե առաստաղի կողամասերի իրականացում՝ 100մմ լայնությամբ՝ գ/ստվարաթղթե առաստաղի նկատմամբ նիշով 50մմ ներքև</t>
  </si>
  <si>
    <t xml:space="preserve">* Արտաքին պատուհանների ձևափոխությունը՝ ապամոնտաժվող հատվածները  ներառել պատուհանների ապակիների իրականացման ծավալներում </t>
  </si>
  <si>
    <t>Գ/ստվարաթղթե առաստաղի հարդարում գիպսային և մելային սվաղով</t>
  </si>
  <si>
    <t xml:space="preserve">Հատակի ալյումինե գորգի իրականացում՝ 1200x600մմ չափսերով </t>
  </si>
  <si>
    <t>Կախովի առաստաղի իրականացում նախադրամապահոցում/օգտագործել ապամոնտաժումից պահպանված նյութը/</t>
  </si>
  <si>
    <t>Շրիշակների իրականացում 100մմ /մդֆ՝ չժանգոտվող պողպատով երեսապատված/ /սրահի սյուներ/</t>
  </si>
  <si>
    <t>ԸՆԴՀԱՆՈՒՐ</t>
  </si>
  <si>
    <t>Կահավորում</t>
  </si>
  <si>
    <t>Պատվիրատու՝ Կոնվերս Բանկ</t>
  </si>
  <si>
    <t>Օբյեկտ՝ Աշտարակ մասնաճյուղ</t>
  </si>
  <si>
    <t>Հասցե՝ ք. Աշտարակ, Ներսես Աշտարակեցու հրապարակ թիվ 2</t>
  </si>
  <si>
    <t>Ծավալաթերթ՝ Կահավորման մաս</t>
  </si>
  <si>
    <t>Ծավալաթերթ՝ Շինարարական մաս</t>
  </si>
  <si>
    <t>կոմպ</t>
  </si>
  <si>
    <t>Բրենդավորում</t>
  </si>
  <si>
    <t>ԱԱՀ</t>
  </si>
  <si>
    <t>Ծավալաթերթ՝ Բրենդավորման մաս</t>
  </si>
  <si>
    <t>Ընդհանուր</t>
  </si>
  <si>
    <t>Ընդհանուր՝ ներառյալ ԱԱՀ</t>
  </si>
  <si>
    <t>Շինարարական ստվարաթուղթ /հատակը ծածկելու համար/</t>
  </si>
  <si>
    <t>Ց/ա սվաղի իրականացում՝ օդատարների բացվածքների հատվածում</t>
  </si>
  <si>
    <t>Լոգոտիպի գծապատկերների իրականացում՝ պատերի ներկման միջոցով, տրաֆարետի կամ ինքնակպչունիօգտագործմամբ, Fincolor կամ համարժեք /լատեքսային՝ փայլատ/ Ral7001</t>
  </si>
  <si>
    <t>Մետաղական ճաղաշար, 1720x250մմ՝ փոշեներկած Ral9010 /ոսկերիչ/</t>
  </si>
  <si>
    <t>Պատերի ներկում բանկի կապույտով՝ /ակրիլային ֆասադային/ Ral5026</t>
  </si>
  <si>
    <t>Մուտքի ալյումինե երկփեղկ դռան ապամոնտաժում /1,820xH=2,270մմ/</t>
  </si>
  <si>
    <t>Միջնորմների, Առաստաղների  և Հատակների իրականացման աշխատանքներ</t>
  </si>
  <si>
    <t>600մմ հաստ տուֆե պատերի մեջ անցքերի իրականացում ֆասադային լոգոտիպի մալուխների համար</t>
  </si>
  <si>
    <t>Գոյություն ունեցող սանհանգույցի անջատիչի ապամոնտաժում և դիրքի փոփոխում նշված հատվածում /տես էջ 10, Էլեկտրականության կետեր/</t>
  </si>
  <si>
    <t>Շինարարական Մաս</t>
  </si>
  <si>
    <t>Ծավալաթերթ՝ Անվտանգության և Հրդեհի Ազդարարման Համակարգ</t>
  </si>
  <si>
    <t>Անվտանգության համակարգ</t>
  </si>
  <si>
    <t xml:space="preserve">Մայր սալիկ  Satel PERFECTA 32 </t>
  </si>
  <si>
    <t>Վահանակի ընդլայնիչ (8 գոտի)</t>
  </si>
  <si>
    <t>Սարքավորումների պլաստմասե տուփ</t>
  </si>
  <si>
    <t>Մարտկոց Skat  12Վ 7- 7.5 Ա</t>
  </si>
  <si>
    <t>Տրանսֆորմատոր,  230V, 12V DC</t>
  </si>
  <si>
    <t>Ստեղանաշար satel perfecta</t>
  </si>
  <si>
    <t>Շարժման ազդասարք 90°(Satel Slim-PIR)</t>
  </si>
  <si>
    <t>Ապակու կոտրման ազդասարք (Satel INDIGO)</t>
  </si>
  <si>
    <t>Տագնապի ոտնակ (Andeli)</t>
  </si>
  <si>
    <t>Վիբրացիոն ազդասարք (Satel VD-1)</t>
  </si>
  <si>
    <t>U/UTP cat.6 տեսակի մալուխ</t>
  </si>
  <si>
    <t>մ</t>
  </si>
  <si>
    <t>Ազդանշանային մալուխ 6x0.5մմ²</t>
  </si>
  <si>
    <t>Պլաստմասե ճկախողովակ չհրկիզվող ∅20մմ</t>
  </si>
  <si>
    <t>Մոնտաժային նյութեր</t>
  </si>
  <si>
    <t>համալիր</t>
  </si>
  <si>
    <t>Հրդեհի ազդարարման համակարգ</t>
  </si>
  <si>
    <t>Ծխի ազդասարք (wizmart)</t>
  </si>
  <si>
    <t xml:space="preserve">Համակցված լուսաձայնային ազդարար(ներսի Sirena 4001R.) </t>
  </si>
  <si>
    <t>Ձեռքի ղեկավարմամբ ազդասարք (wizmart)</t>
  </si>
  <si>
    <t>Հրակայուն մալուխ 6х0.5մմ²</t>
  </si>
  <si>
    <t>Պլաստմասե չհրկիզվող ճկախողովակ  ∅20մմ</t>
  </si>
  <si>
    <t>Մուտքերի/ելքի վերահսկման  համակարգ</t>
  </si>
  <si>
    <t>Քարտերի անկոնտակտ հաշվարկիչ</t>
  </si>
  <si>
    <t xml:space="preserve">Էլեկտրամագնիսական փական, դռան դիրքի ազդասարքով </t>
  </si>
  <si>
    <t xml:space="preserve">Էլեկտրամագնիսական փականի ամրակ </t>
  </si>
  <si>
    <t>Ելքի սեղմակ</t>
  </si>
  <si>
    <t>Հրակայուն մալուխ 2х0.75մմ2</t>
  </si>
  <si>
    <t>Հրակայուն մալուխ 8х0.5մմ2</t>
  </si>
  <si>
    <t>Հրակայուն մալուխ 4х0.5մմ2</t>
  </si>
  <si>
    <t>Պլաստմասե ճկախողովակ չհրկիզվող  ∅20մմ</t>
  </si>
  <si>
    <t xml:space="preserve">Պլաստմասե մալուխատար 90x50x2000մմ </t>
  </si>
  <si>
    <t xml:space="preserve">Պլաստմասե մալուխատարի հարթ անկյուն  90x50մմ  </t>
  </si>
  <si>
    <t>Պլաստմասե մալուխատարի տեաձեվ դետալ  90x50մմ</t>
  </si>
  <si>
    <t>Պլաստմասե մալուխատարի փական 90x50մմ</t>
  </si>
  <si>
    <t>Անվտանգության և Հրդեհի Ազդարարման Համակարգ</t>
  </si>
  <si>
    <t>Ծավալաթերթ՝ Էլեկրտրատեխնիկական մաս</t>
  </si>
  <si>
    <t>ԲԱՇԽԻՉ ՎԱՀԱՆՆԵՐ</t>
  </si>
  <si>
    <t>1.1.2</t>
  </si>
  <si>
    <t>ԳԲՎ</t>
  </si>
  <si>
    <t>1.2.1</t>
  </si>
  <si>
    <t>1.2.2</t>
  </si>
  <si>
    <t>1.2.3</t>
  </si>
  <si>
    <t>Դիֆ. պաշտպանիչ սարք (1+N)P Idn=0,03A In=20A C char Icn=6kA</t>
  </si>
  <si>
    <t>1.2.4</t>
  </si>
  <si>
    <t>1.2.5</t>
  </si>
  <si>
    <t>Ավտոմատ անջատիչ C char 1 pole  Icn=6kA In=32 A</t>
  </si>
  <si>
    <t>1.2.6</t>
  </si>
  <si>
    <t>Ավտոմատ անջատիչ C char 1 pole  Icn=6kA In=10 A</t>
  </si>
  <si>
    <t>1.2.7</t>
  </si>
  <si>
    <t>1.2.8</t>
  </si>
  <si>
    <t>Ավտոմատ անջատիչ C char 1 pole  Icn=6kA In=20 A</t>
  </si>
  <si>
    <t>Ավտոմատ անջատիչ C char 3 pole  Icn=6kA In=40 A</t>
  </si>
  <si>
    <t>Անկախ խզիչ</t>
  </si>
  <si>
    <t>Ավտոմատ անջատիչ C char 1 pole  Icn=6kA In=16 A</t>
  </si>
  <si>
    <t>1.3.1</t>
  </si>
  <si>
    <t>1.3.2</t>
  </si>
  <si>
    <t>Մոտորիզացված պահուստի ավտոմատ միացում 40A 4- пол.</t>
  </si>
  <si>
    <t>1.3.3</t>
  </si>
  <si>
    <t>1.3.4</t>
  </si>
  <si>
    <t>1.3.5</t>
  </si>
  <si>
    <t>1.3.6</t>
  </si>
  <si>
    <t>ԲՎ UPS1</t>
  </si>
  <si>
    <t>1.4.1</t>
  </si>
  <si>
    <t>1.4.2</t>
  </si>
  <si>
    <t>Ավտոմատ անջատիչ C char 1 pole  Icn=6kA In=25 A</t>
  </si>
  <si>
    <t>1.4.3</t>
  </si>
  <si>
    <t>1.4.4</t>
  </si>
  <si>
    <t>Դիֆ. պաշտպանիչ սարք (1+N)P Idn=0,03A In=16A C char Icn=6kA</t>
  </si>
  <si>
    <t>ԲՎ UPS2</t>
  </si>
  <si>
    <t>1.5.1</t>
  </si>
  <si>
    <t>1.5.2</t>
  </si>
  <si>
    <t>1.5.3</t>
  </si>
  <si>
    <t>1.5.4</t>
  </si>
  <si>
    <t>ԲՎ UPS3</t>
  </si>
  <si>
    <t>1.6.1</t>
  </si>
  <si>
    <t>1.6.2</t>
  </si>
  <si>
    <t>1.6.3</t>
  </si>
  <si>
    <t>1.6.4</t>
  </si>
  <si>
    <t>Մալուխներ</t>
  </si>
  <si>
    <t>Մալուխ N2XH 3x1,5մմ²</t>
  </si>
  <si>
    <t>Մալուխ N2XH 3x2,5մմ²</t>
  </si>
  <si>
    <t>Մալուխ N2XH 3x4մմ²</t>
  </si>
  <si>
    <t>Մալուխ N2XH 5x1,5մմ²</t>
  </si>
  <si>
    <t>Մալուխ N2XH 5x2,5մմ²</t>
  </si>
  <si>
    <t>Լուսատեխնիկական սարքավորումներ</t>
  </si>
  <si>
    <t>Քառակուսի լուսատու 36վտ հզորության 4000K 600X600 մմ</t>
  </si>
  <si>
    <t>Վթարային լուսատու ավտոնոմ սնուցման սարքով</t>
  </si>
  <si>
    <t>Ելքի ցուցանակ</t>
  </si>
  <si>
    <t>Ելքի ուղղության ցուցանակ</t>
  </si>
  <si>
    <t>LED լուսատու 20Վտ 4000Կ արտաքին տեղադրման, IP44</t>
  </si>
  <si>
    <t>Գիշեր-ցերեկ տվիչ</t>
  </si>
  <si>
    <t>Մալուխալին վաքեր և դետալներ</t>
  </si>
  <si>
    <t>Մալուխային վաք ծակոտկեն  50x500մմ</t>
  </si>
  <si>
    <t>Մալուխային վաք ծակոտկեն  50x150մմ</t>
  </si>
  <si>
    <t>Մալուխային վաք ծակոտկեն  50x300մմ</t>
  </si>
  <si>
    <t>Մալուխային վաք ծակոտկեն  50x200մմ</t>
  </si>
  <si>
    <t>Մալուխային վաք ծակոտկեն  50x100մմ</t>
  </si>
  <si>
    <t>Մալուխային վաք ծակոտկեն  50x400մմ</t>
  </si>
  <si>
    <t>Ձող M8</t>
  </si>
  <si>
    <t>41 * 21 մմ պրոֆիլ</t>
  </si>
  <si>
    <t>Մալուխային վաքի T աձև դետալ 300 х50-300х50-300х50</t>
  </si>
  <si>
    <t>Մալուխային վաքի ուղղահայաց արտաքին անկյունային դետալ 500 х50-500х50</t>
  </si>
  <si>
    <t>Մալուխային վաքի հորիզոնական անկյունային դետալ 200 х50-200х50</t>
  </si>
  <si>
    <t>Մալուխային վաքի անցումային դետալ 300 х50-200х50</t>
  </si>
  <si>
    <t>Մալուխային վաքի ուղղահայաց արտաքին անկյունային դետալ 150 х50-150х50</t>
  </si>
  <si>
    <t>Մալուխային վաքի T աձև դետալ 150 х50-150х50-150х50</t>
  </si>
  <si>
    <t>Մալուխային վաքի հորիզոնական անկյունային դետալ 100 х50-100х50</t>
  </si>
  <si>
    <t>Մալուխային վաքի անցումային դետալ 200 х50-100х50</t>
  </si>
  <si>
    <t>Մալուխային վաքի անցումային դետալ 500 х50-300х50</t>
  </si>
  <si>
    <t>Մալուխային վաքի անկյունային դետալ 200 х50-200х50</t>
  </si>
  <si>
    <t>Մալուխային վաքի անկյունային դետալ 100 х50-100х50</t>
  </si>
  <si>
    <t>ՊՎՔ ճկախողովակ 25մմ</t>
  </si>
  <si>
    <t>ՊՎՔ ճկախողովակ 20մմ</t>
  </si>
  <si>
    <t>ՊՎՔ ճկախողովակ 32մմ</t>
  </si>
  <si>
    <t>Վարդակներ և անջատիչներ</t>
  </si>
  <si>
    <t>Վարդակ հողանցումով  ներքին տեղադրման 1P+N+PE, IP20, 16A, 230V</t>
  </si>
  <si>
    <t>Վարդակ հողանցումով  ներքին տեղադրման 1P+N+PE, IP44, 16A, 230V</t>
  </si>
  <si>
    <t>Վարդակ հողանցումով  մոդուլային բանալիով 1P+N+PE, IP20, 16A, 230V</t>
  </si>
  <si>
    <t>Անջատիչ մեկստեղն ներքին տեղադրման IP20, 10A, 230V</t>
  </si>
  <si>
    <t>Անջատիչ երկստեղն ներքին տեղադրման IP20, 10A, 230V</t>
  </si>
  <si>
    <t>Շրջանակ 2 էլեմենտի համար</t>
  </si>
  <si>
    <t>Շրջանակ 1 էլեմենտի համար</t>
  </si>
  <si>
    <t>Շրջանակ 3 էլեմենտի համար</t>
  </si>
  <si>
    <t>Շրջանակ 4 էլեմենտի համար</t>
  </si>
  <si>
    <t>Հողանցման և Շանթապաշպանության դետալներ</t>
  </si>
  <si>
    <t>Հողանցման ցինկապատ շերտապողպատ 40x4մմ 40x4mm</t>
  </si>
  <si>
    <t>Հողանցման ցինկապատ շերտապողպատ 40x4մմ 90x55mm</t>
  </si>
  <si>
    <t>Հողանցման էլեկտրոդ 50x50x5x2500մմ</t>
  </si>
  <si>
    <t>Հողանցման գլխավոր հաղորդադող</t>
  </si>
  <si>
    <t>Մալուխ ВВГ 1x16մմ²</t>
  </si>
  <si>
    <t>մ³</t>
  </si>
  <si>
    <t>Խրամուղու քանդում</t>
  </si>
  <si>
    <t>Խրամուղու հետլիցք</t>
  </si>
  <si>
    <t>Էլեկտրակատեխնիկական Մաս</t>
  </si>
  <si>
    <t>Ծավալաթերթ՝ Հեռահաղորդակցման Համակարգ</t>
  </si>
  <si>
    <t>Հեռահաղորդակցման համակարգ</t>
  </si>
  <si>
    <t>Ցանցային պահարան  32U  600 x 800 մմ, ծակոտկեն արտաքին դուռ</t>
  </si>
  <si>
    <t>Ցանցային պահարանի հեղյուս, մանեկ</t>
  </si>
  <si>
    <t xml:space="preserve">Ցանցային պասիվ բաժանարար 6 կարգի 24մուտք </t>
  </si>
  <si>
    <t>Մալուխի հորիզոնական ուղղորդիչ  1U</t>
  </si>
  <si>
    <t>Մոնտաժային դարակ 2U</t>
  </si>
  <si>
    <t>Մոնտաժային դարակ 1U</t>
  </si>
  <si>
    <t>Հոսանքի մատակարարման միավոր 8 մոդուլ, 16Ա (German-type PDU), հորիզոնական, 1U</t>
  </si>
  <si>
    <t>Անլար կապի սարք ներառյալ POE ադապտր( WiFi Ubiquiti UniFi 6LR (with AC POE Adapter))</t>
  </si>
  <si>
    <t xml:space="preserve">RJ45 cat.6 Վարդակ 2 տեղ </t>
  </si>
  <si>
    <t xml:space="preserve">RJ45 cat.6 Վարդակ 1 տեղ </t>
  </si>
  <si>
    <t>RJ45 cat.6 Վարդակ մոզայիկ 22.5x45մմ</t>
  </si>
  <si>
    <t xml:space="preserve">HDMI վարդակ </t>
  </si>
  <si>
    <t xml:space="preserve">HDMI 4K@60Hz Ugreen  լար 10մ երկարությամբ </t>
  </si>
  <si>
    <t xml:space="preserve">HDMI 4K@60Hz Ugreen  լար 15մ երկարությամբ </t>
  </si>
  <si>
    <t xml:space="preserve">HDMI 4K@60Hz Ugreen  լար 20մ երկարությամբ </t>
  </si>
  <si>
    <t>HDMI տեսաազդանշանի բաշխման համակարգ 1 մուտք 4 ելք</t>
  </si>
  <si>
    <t>Պլաստմասե մալուխատար 90x55մմ</t>
  </si>
  <si>
    <t>Cat.6 RJ45 միացուցիչ</t>
  </si>
  <si>
    <t>U/UTP (Nexans/ Molex)Cat.6 տեսակի մալուխ AWG 23 (ցանց)</t>
  </si>
  <si>
    <t>U/UTP(Nexans/ Molex) Cat.6 կարգի ցանցային կարճ լար միացուցիչներով, 2մ (աշխատատեղեր)</t>
  </si>
  <si>
    <t>U/UTP Cat.6 կարգի ցանցային կարճ լար միացուցիչներով, 1մ</t>
  </si>
  <si>
    <t>Մետաղական մալուխատար 100x50մմ</t>
  </si>
  <si>
    <t>Մետաղական մալուխատար 200x50մմ</t>
  </si>
  <si>
    <t>Մետաղական մալուխատարի 90° անկյուն  100x50մմ</t>
  </si>
  <si>
    <t>Մետաղական մալուխատարի  անկյուն 90° 200x50մմ</t>
  </si>
  <si>
    <t>Մետաղական մալուխատարի տեաձև դետալ 100x50մմ</t>
  </si>
  <si>
    <t>Մետաղական մալուխատարի տեաձև դետալ 200x50մմ</t>
  </si>
  <si>
    <t>ՊՎՔ խողովակ DN20մմ</t>
  </si>
  <si>
    <t>Մետաղական մալուխատարի անցում՝ 200x50մմ  ̘͢100x50մմ</t>
  </si>
  <si>
    <t>Գալարաձող 2մ  M8</t>
  </si>
  <si>
    <t xml:space="preserve">U-աձև պրոֆիլ </t>
  </si>
  <si>
    <t>Անկեռ  M8</t>
  </si>
  <si>
    <t>Հեռահաղորդակցման Համակարգ</t>
  </si>
  <si>
    <t>Ծավալաթերթ՝ Տեսահսկման Համակարգ</t>
  </si>
  <si>
    <t>Ցանցային պահարան  30U  600 x 800 մմ, ծակոտկեն արտաքին դուռ</t>
  </si>
  <si>
    <t>Անխափան սնուցման աղբյուր Smart-UPS 3000VA 230V</t>
  </si>
  <si>
    <t xml:space="preserve">Ցանցային պասիվ բաժանարար 6 կարգի 8 մուտք </t>
  </si>
  <si>
    <t xml:space="preserve">Ցանցային պասիվ բաժանարար 6 կարգի 16 մուտք </t>
  </si>
  <si>
    <t xml:space="preserve">Ցանցային պասիվ բաժանարար 6 կարգի 24 մուտք </t>
  </si>
  <si>
    <t>8 մուտք, մինչև 10 Գբ թողունակությամբ կառավարվող կոմուտատոր-բաժանարար</t>
  </si>
  <si>
    <t>16 մուտք, մինչև 10 Գբ թողունակությամբ կառավարվող կոմուտատոր-բաժանարար</t>
  </si>
  <si>
    <t>16 PoE մուտք, մինչև 10 Գբ թողունակությամբ կառավարվող կոմուտատոր-բաժանարար</t>
  </si>
  <si>
    <t>ՈՒղղորդիչ բաժանարար</t>
  </si>
  <si>
    <t>Անլար կապի սարք ( WAP )</t>
  </si>
  <si>
    <t xml:space="preserve">IP Ավտոմատ հեռախոսային կայան </t>
  </si>
  <si>
    <t>IP տեսակի  հեռախոս</t>
  </si>
  <si>
    <t>U/UTP Cat.5 տեսակի մալուխ AWG 23(հեռախոս)</t>
  </si>
  <si>
    <t>U/UTP Cat.6 տեսակի մալուխ AWG 23</t>
  </si>
  <si>
    <t>U/UTP Cat.6 կարգի ցանցային կարճ լար միացուցիչներով, 2մ (աշխատատեղեր)</t>
  </si>
  <si>
    <t>Լար HDMI 10 մ․</t>
  </si>
  <si>
    <t>Մետաղական մալուխատարի հորիզոնական անկյուն 90° 100x50մմ</t>
  </si>
  <si>
    <t>Մետաղական մալուխատարի հորիզոնական անկյուն 90° 200x50մմ</t>
  </si>
  <si>
    <t>Պլաստմասե մալուխատար 90x50</t>
  </si>
  <si>
    <t>Տեսահսկման համակարգ</t>
  </si>
  <si>
    <t>Անալոգային տեսաձայնագրիչ 16 մուտք ( iDS-7216HUHI-M2/XT  )</t>
  </si>
  <si>
    <t xml:space="preserve">Կոմուտատոր բաժանարար 4 մ. </t>
  </si>
  <si>
    <t xml:space="preserve">Ներքին տեսախցիկ -  DS-2CE76K0T-LPFS </t>
  </si>
  <si>
    <t>Դրամարկղի տեսախցիկ DS-2CE79H0T-IT3ZF</t>
  </si>
  <si>
    <t xml:space="preserve">Արտաքին տեսախցիկ  DS-2CE17K0T-LFS   </t>
  </si>
  <si>
    <t>Տեսախցիկների սնուցման բլոկ Моллюск 12/10 Источник питания 12В, 10А</t>
  </si>
  <si>
    <t>Տեսախցիկների միացուցիչ (BNC)</t>
  </si>
  <si>
    <t>Տեսախցիկների սնուցման միացուցիչ 12Վ</t>
  </si>
  <si>
    <t>Մոնտաժային տուփ 80x80x50 IP 65</t>
  </si>
  <si>
    <t>CCTV – կոաքսիալ մալուխ, 75 Օհմ, պղնձյա, AWG 23</t>
  </si>
  <si>
    <t>U/UTP (Nexans/ Molex) Cat.6 կարգի ցանցային կարճ լար միացուցիչներով, 1.5մ</t>
  </si>
  <si>
    <t>Պլաստմասե ճկախողովակ ∅16մմ</t>
  </si>
  <si>
    <t>Տեսահսկման Համակարգ</t>
  </si>
  <si>
    <t>Ծավալաթերթ՝ Ջուր - Կոյուղի</t>
  </si>
  <si>
    <t>Կոյուղագծի Ներքին Տեղամաս</t>
  </si>
  <si>
    <t>Եռաբաշխիչ pvc Ø50x50x50</t>
  </si>
  <si>
    <t>Ռետինե միջադիր Ø50</t>
  </si>
  <si>
    <t>Անցքերի բացում պատերում</t>
  </si>
  <si>
    <t>Անցքերի ցեմենտացում</t>
  </si>
  <si>
    <t>Ջրագծի Ներքին Տեղամաս</t>
  </si>
  <si>
    <t>Սան սարքերի միացման ռետինե խողովակ L=0.5մ, Ø15</t>
  </si>
  <si>
    <t>Խողովակների ամրացման պլաստամասե շրջակապ</t>
  </si>
  <si>
    <t>Ջուր - Կոյուղի</t>
  </si>
  <si>
    <t>Ծավալաթերթ՝ Օդափոխության Համակարգ</t>
  </si>
  <si>
    <t>Ճկուն օդատար, չջերմամեկուսացված</t>
  </si>
  <si>
    <t>Խողովակների և սարքավորումների ամրացում</t>
  </si>
  <si>
    <t>Համակարգի թողարկում և փչամաքրում</t>
  </si>
  <si>
    <t>կոմպլ.</t>
  </si>
  <si>
    <t>գծ.մ</t>
  </si>
  <si>
    <t>ք.մ.</t>
  </si>
  <si>
    <t>կգ</t>
  </si>
  <si>
    <t>համ</t>
  </si>
  <si>
    <t>Օդափոխության Համակարգ</t>
  </si>
  <si>
    <t>Հովացման, Ջեռուցման և Ջերմա-Սառնամատակարարման  Համակարգ</t>
  </si>
  <si>
    <t>տեղ.</t>
  </si>
  <si>
    <t>համ.</t>
  </si>
  <si>
    <t>Ծավալաթերթ՝ Կոնդենսատի Հեռացման Համակարգ</t>
  </si>
  <si>
    <t>Ծավալաթերթ՝ Հովացման, Ջեռուցման և Ջերմա-Սառնամատակարարման  Համակարգ</t>
  </si>
  <si>
    <t>Խողովակներամրացման համար մետաղական կոնստրուկցիաներ</t>
  </si>
  <si>
    <t>Համակարգի թողարկում և լվացում</t>
  </si>
  <si>
    <t>գծ.մ.</t>
  </si>
  <si>
    <t>Կոնդենսատի Հեռացման Համակարգ</t>
  </si>
  <si>
    <t>Ընդամենը</t>
  </si>
  <si>
    <t xml:space="preserve">Ծավալաթերթ՝ Ընդհանուր </t>
  </si>
  <si>
    <t>Ֆլուկ տեստավորում</t>
  </si>
  <si>
    <t>Գ/ստվարաթղթե միջնորմների իրականացում, 12.5մմ Knauf ստանդարտներով, պրոֆիլը՝ UW75, 0.6մմ պատի հաստ. /կարկասը մինչև առաստաղ H=3,850՝ գ/ստվարաթղթով երեսապատումը՝ մինչև H=3,200/ /բացվածքները ներառված են ծավալի մեջ/ ներառյալ, կարերի ամրացումը ցանցով, բազալտե հանքաբամբակով լիցք և անկյունակների տեղադրումը ներառյալ</t>
  </si>
  <si>
    <t xml:space="preserve">Dahua DH-PFM920I-6UN-C </t>
  </si>
  <si>
    <t>Չինական կամ համարժեք</t>
  </si>
  <si>
    <t>Knauf կամ համարժեք</t>
  </si>
  <si>
    <t>ըստ նախագծում տված կոդի</t>
  </si>
  <si>
    <t>Նշումներ</t>
  </si>
  <si>
    <t xml:space="preserve">Նշումներ </t>
  </si>
  <si>
    <t>Արտադման երկիրը՝ Ռուսաստան կամ համարժեք</t>
  </si>
  <si>
    <t>Կալդո կամ համարժեք</t>
  </si>
  <si>
    <t xml:space="preserve">Պատերի ներկում /ակրիլային կամ ջրաէմուլսիոն/ Ral 9010 /բանկի սպիտակով/ </t>
  </si>
  <si>
    <t>Տառերի լուսադիոդային ժապավեն՝ սպիտակ, 10-14 հզր K, և սնուցման բլոկը 50A չինական կամ համարժեք</t>
  </si>
  <si>
    <t>Չինական DER DY6401, հաստ` 0.10մմ, 120գսմ2</t>
  </si>
  <si>
    <t>Չինական DER DY51, հաստ` 0.10մմ, 120գսմ2</t>
  </si>
  <si>
    <r>
      <t xml:space="preserve">Ներկ՝ </t>
    </r>
    <r>
      <rPr>
        <b/>
        <sz val="11"/>
        <color theme="1"/>
        <rFont val="Calibri"/>
        <family val="2"/>
        <scheme val="minor"/>
      </rPr>
      <t>Vechro</t>
    </r>
    <r>
      <rPr>
        <sz val="11"/>
        <color theme="1"/>
        <rFont val="Calibri"/>
        <family val="2"/>
        <scheme val="minor"/>
      </rPr>
      <t xml:space="preserve"> արտադրությունը՝ Հունաստան  կամ համարժեք
Աշխատանքը հաշվարկված է 2-3 շերտ </t>
    </r>
  </si>
  <si>
    <t>Հումքը՝ ռուսական կամ համարժեք, պատրաստումը տեղական շուկա, Մեխանիզմները և համալրող դետալները՝ Dorma համարժեք, գույնը ներժի</t>
  </si>
  <si>
    <t>Հումքը՝ Ռուսական կամ համարժեք, պատրաստումը տեղական շուկա, Մեխանիզմները և համալրող դետալները՝ Dorma համարժեք, գույնը ներժի</t>
  </si>
  <si>
    <t>Հումքը՝ ռուսական կամ համարժեք, պատրաստումը տեղական շուկա՝ ներկանյութը՝ Sayerlack, բռնակը՝ իտալական, փականը APECS կամ համարժեք, անթրացիտ</t>
  </si>
  <si>
    <t>Հումքը՝ ռուսական կամ համարժեք, պատրաստումը տեղական շուկա, Մեխանիզմները և համալրող դետալները՝ Dorma համարժեք</t>
  </si>
  <si>
    <t>invi, արտադրությունը՝ Հայաստան կամ համարժեք</t>
  </si>
  <si>
    <t>Hikvision Չինաստան կամ համարժեք</t>
  </si>
  <si>
    <t>Արտադրությոնը՝ Ռուսաստան կամ համարժեք</t>
  </si>
  <si>
    <t>Արտադրությունը՝ KOPOS, Չեխիա կամ համարժեք</t>
  </si>
  <si>
    <t>արտադրությունը՝ Ռուսաստան կամ համարժեք</t>
  </si>
  <si>
    <t>IN-VI արտադրությունը՝ Հայաստան կամ համարժեք</t>
  </si>
  <si>
    <t>Արտադրությունը՝ Չինաստան կամ համարժեք</t>
  </si>
  <si>
    <t>Elektrika group Հայաստան կամ համարժեք</t>
  </si>
  <si>
    <t>LEGRAND Չինաաստան կամ համարժեք</t>
  </si>
  <si>
    <t>In-VI Հայաստան կամ համարժեք</t>
  </si>
  <si>
    <t>Dahua Չինաստան կամ համարժեք</t>
  </si>
  <si>
    <t>Gigabyte Չինաստան կամ համարժեք</t>
  </si>
  <si>
    <t>Simon Իսպանիա կամ համարժեք</t>
  </si>
  <si>
    <t>KOPOS, Չեխիա կամ համարժեք</t>
  </si>
  <si>
    <t>Промрукав Ռուսաստան կամ համարժեք</t>
  </si>
  <si>
    <t>Romari սպը, Հումքը հունական, իտալական</t>
  </si>
  <si>
    <t>Կարկասը ֆաներա, գուպկան 35 խտության, կտորը ըստ նմուշի, 1 մետրը մինչև 4000 դր</t>
  </si>
  <si>
    <t>Միջնորմների ուժեղացում՝ 50x50մետաղական քառ. խողովակով՝ երկշերտ հակակոռոզիոն երկշերտ ներկվածքով</t>
  </si>
  <si>
    <t>Վ-6 /ոսկերիչ/, 10մմ թրծված ապակի 1720xH=1600մմ /ներառյալ 16 հատ անցք, Ø40մմ և բացվածք 400x100մմ/,ներառյալ պրոֆիլները, համալրող դետալները, գույնը՝ ալյումինե</t>
  </si>
  <si>
    <t>Ալյուկաբոնդը՝ Saraybond</t>
  </si>
  <si>
    <t>Պատի պաշտպանիչ շրիշակ՝  9մմ ներկած մդֆ-ից /աթոռի ետնամասի համար/ լայնությունը 250մմ</t>
  </si>
  <si>
    <t>Պատի պաշտպանիչ շրիշակ՝  10մմ հաստ. Օրգանական ապակուց, պատին ամրացնելու համար նախատեսված ալյումինե դետալներով /աթոռի ետնամասի համար՝ ֆինանսական խորհրդատուների հատվածում/ լայնությունը 250մմ</t>
  </si>
  <si>
    <t>Կապալառու՝</t>
  </si>
  <si>
    <t xml:space="preserve">Կապալառու՝ </t>
  </si>
  <si>
    <t>Հատակի հարթեցնող շերտի քանդում՝ մինչև 60մմ</t>
  </si>
  <si>
    <t>Գ/ստվարաթուղթ և պրոֆիլներ 0.6մմ հաստությամբ՝ իրականացումը Knauf նյութերով</t>
  </si>
  <si>
    <t>Ց/ա բլոկով շարված պատի և ե/բ սյան հարթեցում գիպսային և մելային սվաղով</t>
  </si>
  <si>
    <t xml:space="preserve">Գոյություն ունեցող պատերից ներկի մաքրում </t>
  </si>
  <si>
    <t xml:space="preserve">Պատերի լարանցումների համար իրականացված փոսորակների հարդարում </t>
  </si>
  <si>
    <t>Գոյություն ունեցող պատերի մշակում նախաներկի տակ` անհրաժեշտ հատվածներում հարդարում գիպսային և մելային սվաղով, ներառյալ լուսամուտների կողամասերը</t>
  </si>
  <si>
    <t>Առաստաղի ներկում՝ Vechro կամ համարժեք /գ/ստվարաթղթե 100մմ լայնությամբ կողամասերը ներառյալ/</t>
  </si>
  <si>
    <t>Պատի պաշտպանիչ շրիշակ 250մմ լայն. Օրգանական ապակուց, թաղանթապատված՝ 8մմ հաստ.</t>
  </si>
  <si>
    <t>Վ-4, 10մմ թրծված ապակի 1500xH=1650մմ, հատակին և կահույքին ամրացվող, ներառյալ պրոֆիլները/գույնը՝ ալյումինե/, համալրող դետալները /անկյունները կորացումով՝ տես գծագրային մասը/</t>
  </si>
  <si>
    <t>Վ-1, 10մմ թրծված ապակի 1600xH=1650մմ, հատակին և կահույքին ամրացվող, ներառյալ համալրող դետալները /անկյունները կորացումով՝ տես գծագրային մասը/</t>
  </si>
  <si>
    <t>Կոնդենսատի հեռացման խողովակ, DN40</t>
  </si>
  <si>
    <t>Նույնը, DN32</t>
  </si>
  <si>
    <t>Եռաբաշխիչ, կոնդենսատի խողովակի, d=40/32/40 45°</t>
  </si>
  <si>
    <t>Նույնը, d=32/32/32 45°</t>
  </si>
  <si>
    <t>Թեքում 45˚, DN40</t>
  </si>
  <si>
    <t>Կցորդիչ, DN40</t>
  </si>
  <si>
    <t>Անցում խողովակի, d=40-32</t>
  </si>
  <si>
    <t>Թարմ օդի մշակման արտաքին սարք, Qս=8կՎտ</t>
  </si>
  <si>
    <t>Multi Split համակարգի արտաքին սարք, Qս=12,3կՎտ</t>
  </si>
  <si>
    <t>Split օդորակչի կոմպլեկտ ներքին+արտաքին, Qս=3,5կՎտ</t>
  </si>
  <si>
    <t>Ներքին սարքի ղեկավարման վահանակ պատից ամրացվող</t>
  </si>
  <si>
    <t>Multi Split համակարգի ներքին սարք, կասետային, Qս=5,26կՎտ</t>
  </si>
  <si>
    <t>Նույնը, Qս=3,50կՎտ</t>
  </si>
  <si>
    <t>Նույնը, Qս=2,63կՎտ</t>
  </si>
  <si>
    <t>Նույնը, պատից ամրացվող, Qս=2,63կՎտ</t>
  </si>
  <si>
    <t>Պղնձե խողովակ, d=15,9մմ</t>
  </si>
  <si>
    <t>Նույնը, d=12,7մմ</t>
  </si>
  <si>
    <t>Նույնը, d=9,52մմ</t>
  </si>
  <si>
    <t>Նույնը, d=6,35մմ</t>
  </si>
  <si>
    <t>Խողովակի ռետինե ջերմամեկուսիչ, d=15(13)</t>
  </si>
  <si>
    <t>Նույնը, d=12(13)</t>
  </si>
  <si>
    <t>Նույնը, d=10(9)</t>
  </si>
  <si>
    <t>Նույնը, d=6(6)</t>
  </si>
  <si>
    <t>Պղնձե խողովակի թեքում, d=15,9մմ</t>
  </si>
  <si>
    <t>Սառնագենտ համակարգի հավելյալ լիցքավորման համար, R410A</t>
  </si>
  <si>
    <t>Արտաքին սարքի հենարան, չափսերը ճշգրտել տեղում</t>
  </si>
  <si>
    <t>Խողովակների և սարքավորումների ամրացումներ, 1/2" - 1 1/2"</t>
  </si>
  <si>
    <t>Կոմունիկացիոն մալուխ, invi</t>
  </si>
  <si>
    <t>Օդի ներածման-արտածման սարք, համալրված էներգիայի վերաօգտագործիչով և ֆրեոնային ջերմափոխանակիչով, L=1000 խմ.ժ H=150Պա</t>
  </si>
  <si>
    <t>Օդամուղ կանալային աղմկախլացված, կլոր, իր պտուտաթվերի կարգավորիչով, L=200 խմ.ժ H=80Պա</t>
  </si>
  <si>
    <t>Կենցաղային առաստաղային օդամուղ, L=100 խմ.ժ H=30Պա</t>
  </si>
  <si>
    <t>Աղմկախլացուցիչ կասետային, 550х300x1000</t>
  </si>
  <si>
    <t>Նույնը, Ø125</t>
  </si>
  <si>
    <t>Օդի հոսքի կարգավորիչ փական, ձեռքի՝ Ø160</t>
  </si>
  <si>
    <t>Նույնը՝ Ø125</t>
  </si>
  <si>
    <t>Նույնը՝ Ø100</t>
  </si>
  <si>
    <t>Հետադարձ փական զսպանակավոր՝ Ø125</t>
  </si>
  <si>
    <t>Ափսեաձև արտածման դիֆֆուզոր՝ Ø160</t>
  </si>
  <si>
    <t>Արտաքին մետաղական ճաղաշար՝ 800x200</t>
  </si>
  <si>
    <t>Քառակողմ օդի հոսքով դիֆֆուզոր, իր գործարանային տուփով` 200x200</t>
  </si>
  <si>
    <t>Գծային դիֆֆուզոր, իր գործարանային տուփով` 3 ճեղք, L=700մմ</t>
  </si>
  <si>
    <t>Նույնը` 3 ճեղք, L=600մմ</t>
  </si>
  <si>
    <t>Օդատար ցինկապատ թիթեղից` δ=0,7մմ</t>
  </si>
  <si>
    <t>Նույնը` δ=0,5մմ</t>
  </si>
  <si>
    <t>Օդատարի ջերմամեկուսիչ պոլիէթիլենային հումքով (արտաքին ճաղաշարից մինչև ռեկուպերատոր հատվածի համար)` δ=10մմ</t>
  </si>
  <si>
    <t>Գ/ստվարաթղթե բարավորների իրականացում, 100մմ լայնությամբ, H=1100մմ</t>
  </si>
  <si>
    <t>200մմ հաստությամբ պատերի մեջ անցքերի իրականացում 1/2 խողովակի անցկացման համար</t>
  </si>
  <si>
    <t>Փոսորակի իրականացում գոֆրե ճկաղողովակով լարանցումների համար՝ 3.60 մետր երկարությամբ</t>
  </si>
  <si>
    <t>NVR DS-7608NXI-K1, 6 TB հիշողությամբ</t>
  </si>
  <si>
    <t>DS-2CD1363G2-LIU 4MM մոդելի IP տեսախցիկ</t>
  </si>
  <si>
    <t>PoE Switch DS-3EO31OP-E/M</t>
  </si>
  <si>
    <t>Ջերմային Ազդասարք(wizmart)</t>
  </si>
  <si>
    <t>Տեսահսկման Կոշտ սկավառակներ՝ 8 ՏԲ Hikvision Կամ համարժեք</t>
  </si>
  <si>
    <t>Մուտքի/ելքի վերահսկիչ Hikvision</t>
  </si>
  <si>
    <t>Առաստաղի գ/ստվարաթղթե մտոցների/լյուկ/ իրականացում 600x600մմ չափսերով</t>
  </si>
  <si>
    <t>Առաստաղի գ/ստվարաթղթե մտոցների/լյուկ/ իրականացում 400x400մմ չափսերով</t>
  </si>
  <si>
    <t>Շրիշակների իրականացում 100մմ /պլաստմասե/ /գույնը նախապես համաձայնեցնել պատվիրատույի հետ/</t>
  </si>
  <si>
    <t>Շրիշակների իրականացում ներկած մդֆ-ից 100մմ /գույնը նախապես համաձայնեցնել պատվիրատույի հետ/ ներկանյութը՝ Sayerlack կամ համարժեք</t>
  </si>
  <si>
    <t>Սյուների ներկում բանկի մոխրագույնով՝ /ակրիլային ֆասադային/ Ral7001</t>
  </si>
  <si>
    <t>Ամբողջ կահույքի համար՝ լամինատը՝ Egger, մդֆ-ի ներկանյութը Sayerlack, մեխանիզմները՝ Blum, pvc 0.8մմ, բռնակները նախապես համաձայնեցնել պատվիրատույի հետ, նախատեսել մինչև 2000դր</t>
  </si>
  <si>
    <t>Սեղան Ս-1, 1700x820x1200մմ /երկ.լայն.բարձր./, սպիտակ լամինատ, ներկած մդֆ, ներժով երեսապատում /մանրամասները տես թերթեր 18 և 19/</t>
  </si>
  <si>
    <t>Պահարան Պ-1, 785x480x650մմ /երկ.լայն.բարձր./, սպիտակ լամինատ /մանրամանսերը տես թերթ 18/</t>
  </si>
  <si>
    <t>Սեղան Ս-2, 1700x900x750մմ /երկ.լայն.բարձր./, սպիտակ լամինատ, ներկած մդֆ, ներժով երեսապատում /մանրամասները տես թերթեր 20 և 21/</t>
  </si>
  <si>
    <t>Պահարան Պ-2, 1600x450x600մմ /երկ.լայն.բարձր./, սպիտակ լամինատ /մանրամանսերը տես թերթեր 20 և 21/</t>
  </si>
  <si>
    <t>Սեղան Ս-5, 1600x700x750մմ /երկ.լայն.բարձր./, սպիտակ լամինատ, ներկած մդֆ, ներժով երեսապատում, լեդ լույսով՝ փոխարկիչը և լույսի ալյումինե պրոֆիլը ներառյալ /մանրամասները տես թերթ 24/</t>
  </si>
  <si>
    <t>Սեղան Ս-4, 1600x700x750մմ /երկ.լայն.բարձր./, ներկած մդֆ, ներժով երեսապատում, լեդ լույսով՝ փոխարկիչը և լույսի ալյումինե պրոֆիլը ներառյալ/մանրամասները տես թերթ 23/</t>
  </si>
  <si>
    <t>Սեղան Ս-3, 1600x700x750մմ /երկ.լայն.բարձր./, ներկած մդֆ, ներժով երեսապատում, լեդ լույսով՝ փոխարկիչը և լույսի ալյումինե պրոֆիլը ներառյալ/մանրամասները տես թերթ 22/</t>
  </si>
  <si>
    <t>Պահարան Պ-3, 500x450x600մմ /երկ.լայն.բարձր./, սպիտակ լամինատ /մանրամանսերը տես թերթ 28/</t>
  </si>
  <si>
    <t>Պահարան Պ-4, 750x450x600մմ /երկ.լայն.բարձր./, սպիտակ լամինատ /մանրամանսերը տես թերթ 28/</t>
  </si>
  <si>
    <t>Սեղան Ս-6, 1800x750x750մմ /երկ.լայն.բարձր./, սպիտակ լամինատ, ներկած մդֆ, ներժով երեսապատում, լեդ լույսով՝ փոխարկիչը և լույսի ալյումինե պրոֆիլը ներառյալ  /մանրամասները տես թերթ 25/</t>
  </si>
  <si>
    <t>Սեղան Ս-7, 2055/1805x850x750մմ /երկ.լայն.բարձր./, սպիտակ լամինատ, ներկած մդֆ, ներժով երեսապատում, լեդ լույսով՝ փոխարկիչը և լույսի ալյումինե պրոֆիլը ներառյալ  /մանրամասները տես թերթեր 26, 27/</t>
  </si>
  <si>
    <t>Պահարան Պ-7, 1200x605x600մմ /երկ.լայն.բարձր./, սպիտակ լամինատ /մանրամանսերը տես թերթ 26/</t>
  </si>
  <si>
    <t>Պահարան Պ-6, 1500x450x600մմ /երկ.լայն.բարձր./, սպիտակ լամինատ /մանրամանսերը տես թերթ 28/</t>
  </si>
  <si>
    <t>Պահարան Պ-5, 2785x500x2750մմ /երկ.լայն.բարձր./, սպիտակ լամինատ, ներկած մդֆ /մանրամանսերը տես թերթ 29/</t>
  </si>
  <si>
    <t>Սեղան Ս-8, սպիտակ լամինատ, ներկած մդֆ /մանրամասները տես թերթ 30/</t>
  </si>
  <si>
    <t>Սեղան Ս-9, 1600x700x750մմ /երկ.լայն.բարձր./, սպիտակ լամինատ, ներկած մդֆ, ներժով երեսապատում, լեդ լույսով՝ փոխարկիչը և լույսի ալյումինե պրոֆիլը ներառյալ /մանրամասները տես թերթեր 31 և 32/</t>
  </si>
  <si>
    <t>Սեղան Ս-10, 1700x700x750մմ /երկ.լայն.բարձր./, սպիտակ լամինատ, ներկած մդֆ, ներժով երեսապատում, լեդ լույսով՝ փոխարկիչը և լույսի ալյումինե պրոֆիլը ներառյալ /մանրամասները տես թերթ 33/</t>
  </si>
  <si>
    <t>Սեղան Ս-12, 1700x700x750մմ /երկ.լայն.բարձր./, սպիտակ լամինատ, ներկած մդֆ, ներժով երեսապատում, լեդ լույսով՝ փոխարկիչը և լույսի ալյումինե պրոֆիլը ներառյալ /մանրամասները տես թերթ 36/</t>
  </si>
  <si>
    <t>Սեղան Ս-11, 1600x700x750մմ /երկ.լայն.բարձր./,սպիտակ լամինատ, ներկած մդֆ, ներժով երեսապատում, լեդ լույսով՝ փոխարկիչը և լույսի ալյումինե պրոֆիլը ներառյալ /մանրամասները տես թերթեր 34 և 35/</t>
  </si>
  <si>
    <t>Ծաղկաման Սեղան Ս-12 ին կից՝ 1562x300x850 /երկ.լայն.բարձր./, սպիտակ  պվք և ներկած մդֆ /մանրամասները տես թերթ 37/ ներառյալ 6 հատ ուղղանկյուն պլաստմասե ծաղկաման և 6 հատ "սանսիվիերիա" տեսակի բույս 60-75սմ բարձրությամբ</t>
  </si>
  <si>
    <t>Պահարան Պ-12, 2340x400x2970մմ /երկ.լայն.բարձր./, սպիտակ լամինատ, ներկած մդֆ, ապակի՝ անթափանց 4մմ հաստ. /մանրամասները տես թերթ 39/</t>
  </si>
  <si>
    <t>Պահարան Պ-11, 1400x450x600մմ /երկ.լայն.բարձր./, սպիտակ լամինատ, ապակի /մանրամասները տես թերթ 38/</t>
  </si>
  <si>
    <t>Պահարան Պ-10, 500x450x600մմ /երկ.լայն.բարձր./, սպիտակ լամինատ /մանրամասները տես թերթ 38/</t>
  </si>
  <si>
    <t>Պահարան Պ-9, 500x450x600մմ /երկ.լայն.բարձր./, սպիտակ լամինատ /մանրամասները տես թերթ 38/</t>
  </si>
  <si>
    <t>Պահարան Պ-13,  2780x500x3150մմ /երկ.լայն.բարձր./ 20x20 մետաղական կարկասով և ալյուկաբոնդով երեսապատված /տես թերթ 40/ ներառյալ լեդ լուսավորվող գրությունները՝ 3 հատ /տես թերթ 55/</t>
  </si>
  <si>
    <t>Մետաղական տակդիր ATM-ի համար, 625x420x140մմ, մետաղական քառ. խողովակով՝ 30x30մմ, երկշերտ հակակոռոզիոն ներկվածքով /տես թերթ 40</t>
  </si>
  <si>
    <t>Սեղան Ս-13, 1200x600x750մմ /երկ.լայն.բարձր./, սպիտակ լամինատ, մետաղական ոտքերով փոշեներկված /մանրամասները տես թերթ 41/</t>
  </si>
  <si>
    <t>Սեղան Ս-14, 1100x600x750մմ /երկ.լայն.բարձր./, սպիտակ լամինատ /մանրամասները տես թերթ 41/</t>
  </si>
  <si>
    <t>Խոհանոցի պատի երեսապատում 9մմ հաստ. ներկված մդֆ-ով, լայնությունը 2670x600մմ և 575x650մմ /մանրամասները տես թերթ 43/</t>
  </si>
  <si>
    <t>Պահարան Պ-19, 700x350x750մմ /երկ.լայն.բարձր./, սպիտակ լամինատ, ներկած մդֆ  /մանրամասները տես թերթ 42/</t>
  </si>
  <si>
    <t>Պահարան Պ-14, 970x500x3000մմ /երկ.լայն.բարձր./, սպիտակ լամինատ  /մանրամասները տես թերթ 42/</t>
  </si>
  <si>
    <t>Պահարան Պ-16, 2770x450x3000մմ /երկ.լայն.բարձր./, սպիտակ լամինատ /մանրամասները տես թերթ 44/</t>
  </si>
  <si>
    <t>Պահարան Պ-17, 800x450x3000մմ /երկ.լայն.բարձր./, սպիտակ լամինատ /մանրամասները տես թերթ 45/</t>
  </si>
  <si>
    <t>Պահարան Պ-18, 600x550x1600մմ /երկ.լայն.բարձր./, մետաղական կարկաս 20x20 խողովակից՝ փոշեներկված, Սպիտակ լամինատ Egger /մանրամասները տես թերթ 45/</t>
  </si>
  <si>
    <t>Լ - 1 Առաստաղին ամրացվող տարածական լուսատու, ներկած մդֆ, չափսը՝ 3700x650xH=550մմ, ներառյալ լեդ լուսավորության ժապավենը՝ 13.4մ երկարությամբ / 24վոլտ, 9.6վատտ/մ, 4000K, 2835smd, 120լեդ/մ, IP20, 8մմ լայնությամբ,  չինական կամ համարժեք/ և դրան անհրաժեշտ սնուցման բլոկը 150W, 24v, 6.2A, IP20, /լուսավորվող մակերեսը նախատեսել կիսաթափանց օրգանական ապակե` M030 ծածկույթով, 3մմ հաստությամբ/ + լուսավորվող թվերը, ներկառուցված՝ օրգանական ապակուց՝ 3 հատ, H=120մմ /*Տառատեսակը՝ Tahoma Bold/ /տես թերթեր 46 և 47/</t>
  </si>
  <si>
    <t>Սյուների երեսապատում ներկած մդֆ-ով, 18մմ հաստությամբ, H=900մմ, ստորին 100մմ շրիշակի հատվածը երեսապատել չժանգոտող մետաղով</t>
  </si>
  <si>
    <t>Պատի պաշտպանիչ շրիշակ 250մմ լայն. Ներկած մդֆ-ից, Մետաղական միջուկով՝ 10x40մմ ուղղանկյուն խողովակից, տես թերթ 11</t>
  </si>
  <si>
    <t>Ս-15, Մանկական կլոր սեղան 3 աթոռով, փայտյա կամ նրբատախտակ՝ ներկվածքով, տեսքը նախապես համաձայնեցնել պատվիրատույի հետ</t>
  </si>
  <si>
    <t>Դ-1, Երկփեղկ դուռ 10 մմ թրծված ապակուց/գոյություն ունեցող ճակատային ապակու երանգին համապատասխան /, փեղեկի լայն.` 2հատx910մմ, H=2270մմ,տեղադրել գոյություն ունեցող ալյումինե կարկասի մեջ, ներառյալ շվեյցար-ծխնիները /Dorma կամ համարժեք, գույնը՝ ներժի/, բռնակները, փականները և միացման դետալները, 2 կոմպլեկտ,  /առկա վիտրաժի կարկասի և պրոֆիլների ձևափոխումը նայել տեղում/ մանրամասները տես թերթ 50</t>
  </si>
  <si>
    <t>Դ-2, Երկփեղկ դուռ 10 մմ թրծված ապակուց, փեղկերի լայն.` 2x850մմ, H=2150մմ, կարկասը՝ ալյումինե պրոֆիլներով, վերնափեղկը՝ 1700x600մմ, ներառյալ շվեյցար-ծխնիները /Dorma կամ համարժեք/, բռնակները, փականները և միացման դետալները, գույնը՝ ներժի /մանրամասները տես թերթ 50/</t>
  </si>
  <si>
    <t>Դ-4, Դուռ մդֆ-ից, թաքնված ծխնիներով, պատի հետ համահարթ, փեղկի լայն.`800մմ, H=2150մմ, պատի ներկի տակ մշակած, ներառյալ բռնակը և փականը, գույնը՝ ներժի</t>
  </si>
  <si>
    <t>Դ-5, Դուռ մդֆ-ից, թաքնված ծխնիներով, պատի հետ համահարթ, փեղկի լայն.`850մմ, H=2150մմ, պատի ներկի տակ մշակած, ներառյալ բռնակը և փականը, գույնը՝ ներժի /նշված դուռը նախատեսել շվեյցարով/</t>
  </si>
  <si>
    <t>Դ-6,Դուռ մդֆ-ից/սպիտակ/, փայտե կարկասով, թեղկի չափսը՝ 750xH=2150մմ, եզրակալները սպիտակ մդֆ՝ 60մմ, ներառյալ բռնակը և փականը, գույնը՝ ներժի</t>
  </si>
  <si>
    <t>Դ-7,Դուռ մդֆ-ից/սպիտակ/, փայտե կարկասով, փեղկի չափսը՝ 810xH=2150մմ, եզրակալները սպիտակ մդֆ՝ 60մմ, ներառյալ բռնակը և փականը, գույնը՝ ներժի</t>
  </si>
  <si>
    <t>Դ-8,Դուռ մդֆ-ից/սպիտակ/, փայտե կարկասով, փեղկի չափսը՝ 810xH=2150մմ, եզրակալները սպիտակ մդֆ՝ 60մմ, ներառյալ բռնակը և փականը, գույնը՝ ներժի</t>
  </si>
  <si>
    <t>Դ-9,Դուռ մետաղական/սպիտակ/, փեղկի չափսը 910xH=2150մմ, եզրակալները սպիտակ մդֆ՝ 60մմ, ներառյալ բռնակը և փականը, գույնը՝ ներժի</t>
  </si>
  <si>
    <t>Դ-10,Դուռ մդֆ-ից/պատի ներկի տակ մշակած/, փեղկի չափսը 890xH=2150մմ, Flush Sliding տեսակի, ներառյալ բռնակը, գույնը՝ ներժի</t>
  </si>
  <si>
    <t>Շ-1, Մետաղական շերտավարագույր/Roller Shutter/, փականով  և հեռակառավարման վահանակով՝ երկարությունը՝ 2775մմ, H=2950մմ /գույնը ալյումինե/, ուղղորդիչները 50մմ լայն.</t>
  </si>
  <si>
    <t>Վ-2, 10մմ թրծված ապակի 2450xH=2750մմ` միջանկյալ ուղղահայաց պրոֆիլով,  ներառյալ պրոֆիլները, համալրող դետալները,  գույնը՝ ալյումինե</t>
  </si>
  <si>
    <t>Վ-3, 10մմ թրծված ապակի 1700xH=1500մմ /ներառյալ 16 հատ անցք, Ø40մմ և բացվածք 400x100մմ/, վերնափեղկը՝ 700xH=650մմ, դուռը 700xH=2050մմ՝ ծխնիները պատից ձգվող, ներառյալ պրոֆիլները/ալյումինե/, բռնակը, փականը և համալրող դետալները, գույնը՝ ներժի</t>
  </si>
  <si>
    <t xml:space="preserve">Վ-5 /կառավարիչ/, 10մմ թրծված ապակի 2620xH=2750մմ /1 հատ/, ներառյալ վերնափեղկը՝ 850xH=700մմ, դուռը 850xH=2050մմ՝ շվեյցար ծխնիները / Dorma կամ համարժեք/, ներառյալ բռնակը, փականը և համալրող դետալները, գույնը՝ ներժի </t>
  </si>
  <si>
    <t>Պ-3, 10մմ ապակեփաթեթ 1590xH=2180մմ, /տեղադրել գոյություն ունեցող պատուհանին, առկա ապակիների գույնին համապատասխան/</t>
  </si>
  <si>
    <t>Պ-1, 10մմ ապակեփաթեթ 1490xH=2165մմ և 630xH=2165մմ,  /տեղադրել գոյություն ունեցող պատուհանին, առկա ապակիների գույնին համապատասխան/, ներառյալ միջանկյալ պրոֆիլների դիրքի փոփոխումը</t>
  </si>
  <si>
    <t>Պ-1, գալարավարագույր գլանաձև, 550xH=2150, 1460xH=2150 և 410xH=2150մմ , MA800</t>
  </si>
  <si>
    <t>Պ-5, գալարավարագույր գլանաձև,1050xH=1500մմ/MA800/</t>
  </si>
  <si>
    <t>Պ-5, գալարավարագույր գլանաձև, 475xH=1500մմ  /MA800/</t>
  </si>
  <si>
    <t>Պ-4, գալարավարագույր գլանաձև, 600xH=1500մմ, /MA800/</t>
  </si>
  <si>
    <t>Պ-3, գալարավարագույր գլանաձև, 1650xH=2150մմ, /MA800/</t>
  </si>
  <si>
    <t>Պ-2, գալարավարագույր գլանաձև, 1200xH=2200մմ, /MA800/</t>
  </si>
  <si>
    <t>Ճ-1, Մետաղական ճաղաշար ոսկերիչի սենյակում՝ 1720x200մմ, փոշեներկված՝ պատի գույնին համարժեք և համանման, տես թերթ 14, կտրվածք 5-5</t>
  </si>
  <si>
    <t>Ալյուկաբոնդե եզրակալ /Saraybond S500/, պատուհանի հետ միջնորմների հատման մասում՝ 100x60xH=3150մմ /մանրամասները տես թերթ 09/</t>
  </si>
  <si>
    <t>Ժապավենային լեդ լույսի 30մմ լայնությամբ ալյումինե ճկուն պրոֆիլի իրականացում, ներառյալ լույսի ժապավենը և փոխարկիչը /չինական կամ համարժեք/ կորաձև հատվածներում նախատեսել հավելյալ ներկի տակ մշակած մդֆ-ի տեղադրում /մանրամասները տես թերթ 09/</t>
  </si>
  <si>
    <t>Առմսթռոնգ տեսակի առաստաղի իրականացում /Knauf նյութերով և համալրող դետալներով/ /600x600 սալիկները՝ AMF Ecomin Filigran/</t>
  </si>
  <si>
    <t>Գ/ստվարաթղթե միջնորմների և բարավորների հարթեցում գիպսային և մելային սվաղով, անկյունակները և պատուհանի կողամասերը ներառյալ/բացվածքները ներառված են մակերեսի մեջ/</t>
  </si>
  <si>
    <t>Գ/ստվարաթղթե առաստաղի խորշերի իրականացում գծային լեդ լուսատուների համար, լայնությունը՝ 35մմ, խորությունը՝ 60մմ /մանրամասները տես թերթ 09/</t>
  </si>
  <si>
    <t>Ժապավենային լեդ լուսատույի ալյումինե ճկուն պրոֆիլ /կտրվածքը՝ լայնությունը՝ 15xհաստությունը՝ 5մմ/ անոդացված ալյումին, IP44 /չինական/</t>
  </si>
  <si>
    <t>Ժապավենային լեդ լուսատու, 24V, 9.6վտ/գծմ, ժապավենի լայն,՝ 8մմ (2835smd 120led/մ, համապատասխան փոխարկիչը ներառյալ, 2 տեղային միացման համար /չինական/</t>
  </si>
  <si>
    <t>200մմ հաստ. ց/ա բլոկներով պատերի իրականացում նախադրամապահոցի հատվածում, ներառյալ ø12մմ ամրանով և 400մմ քայլով ամրակապում հատակին առաստաղին և առկա պատերին, իրականացնել ց/ա շաղախի լիցք բլոկների մեջ</t>
  </si>
  <si>
    <t>Գ/ստվարաթղթե առաստաղի իրականացում` Knauf նյութերով, 12.5մմ ջրակայուն գ/ստվարաթղթով, 60x27 պրոֆիլով, պատի հաստ.` 0.6mm</t>
  </si>
  <si>
    <t>Շերտավարագույրի հատվածում առաստաղի ուժեղացում 25x25մմ մետաղական խողովակով, L=2885xW=300xH=480մմ, երկշերտ հակակոռոզիոն ներկվածքով</t>
  </si>
  <si>
    <t>L - 1 լուսատույի հատվածում առաստաղի ուժեղացում 25x25մմ մետաղական խողովակով, L=3600xW=600xH=680մմ, երկշերտ հակակոռոզիոն ներկվածքով</t>
  </si>
  <si>
    <t>Վ-1, ապակու թաղանթապատում, անթափանց ինքնակպչունով, նկարվածքով  /տես թերթ 53/</t>
  </si>
  <si>
    <t>Վ-2, ապակու թաղանթապատում, անթափանց ինքնակպչունով, նկարվածքով /տես թերթ 53/</t>
  </si>
  <si>
    <t>Վ-4, ապակու թաղանթապատում, անթափանց ինքնակպչունով, նկարվածքով /տես թերթ 53/</t>
  </si>
  <si>
    <t>Վ-5, ապակու թաղանթապատում, անթափանց ինքնակպչունով, նկարվածքով /տես թերթ 53/</t>
  </si>
  <si>
    <t>Դ-2, ապակու թաղանթապատում, անթափանց ինքնակպչունով, նկարվածքով /տես թերթ 53/</t>
  </si>
  <si>
    <t>Պ-1, ապակու թաղանթապատում, անթափանց ինքնակպչունով, նկարվածքով /տես թերթ 53/</t>
  </si>
  <si>
    <t>Պ-2, ապակու թաղանթապատում, անթափանց ինքնակպչունով, նկարվածքով /տես թերթ 54/</t>
  </si>
  <si>
    <t>Պ-3, ապակու թաղանթապատում, անթափանց ինքնակպչունով, նկարվածքով /տես թերթ 54/</t>
  </si>
  <si>
    <t>Պ-4, ապակու թաղանթապատում, անթափանց ինքնակպչունով, նկարվածքով /տես թերթ 54/</t>
  </si>
  <si>
    <t>Պ-5, ապակու թաղանթապատում, անթափանց ինքնակպչունով, նկարվածքով /տես թերթ 54/</t>
  </si>
  <si>
    <t>Լոգոտիպ - 1, 1400x400մմ, հաստությունը 35մմ/Converse Bank/, ալյումինե կողամասերով և օրգանական ապակիով՝ լեդ լուսավորվող՝ ներառյալ փոխարկիչը /ամրացումը գ/ստվարաթղթե պատին/  /տես թերթ 55/</t>
  </si>
  <si>
    <t>Ցուցատախտակներ 450x250մմ, օրգանական ապակուց, գրվածքները ինքնակպչուն թաղանթով, գ/ստվարաթղթե պատին ամրացվող, ներառյալ ամրացման դետալները  /տես թերթ 55/</t>
  </si>
  <si>
    <t>DN 100 բանկոմատի թաղանթապատում՝ ինքնակպչուն թաղանթով, նկարվածքով  /տես թերթ 55/</t>
  </si>
  <si>
    <t>Մետաղական տակդիր ATM-ի համար, 625x420x140մմ, մետաղական քառ. խողովակով՝ 30x30մմ, երկշերտ հակակոռոզիոն ներկվածքով /տես թերթ 24/</t>
  </si>
  <si>
    <t>Լոգոտիպ -2, Vip գանձապահի ետնամասի պատ, 400x400մմ, հաստությունը 35մմ, կողային մասերը լուսավորվող, դիմայինը՝ ալյումինե /ամրացումը գ/ստվարաթղթե պատին/  /տես թերթ 55/</t>
  </si>
  <si>
    <t>Ցուցատախտակներ 240x240մմ, օրգանական ապակուց, գրվածքները ինքնակպչուն թաղանթով, պատին ամրացվող՝ ներառյալ ալյումինե ամրացման դետալները /տես թերթ 55/</t>
  </si>
  <si>
    <t>Ցուցատախտակներ 240x240մմ, օրգանական ապակուց, գրվածքները ինքնակպչուն թաղանթով, առաստաղից կախովի՝ ներառյալ ալյումինե ամրացման դետալները /տես թերթ 55/</t>
  </si>
  <si>
    <t>1.1.1</t>
  </si>
  <si>
    <t>1.1.3</t>
  </si>
  <si>
    <t>1.1.4</t>
  </si>
  <si>
    <t>Ավտոմատ անջատիչ C char 3 pole  Icn=6kA In=63 A</t>
  </si>
  <si>
    <t>ԲՎ Գեն.</t>
  </si>
  <si>
    <t>Ավտոմատ անջատիչ C char 3 pole  Icn=6kA In=10 A</t>
  </si>
  <si>
    <t>Ավտոմատ անջատիչ C char 3 pole  Icn=6kA In=20 A</t>
  </si>
  <si>
    <t>ԲՎ Ց</t>
  </si>
  <si>
    <t>Անջատիչ  3 pole 63A</t>
  </si>
  <si>
    <t>1.3.7</t>
  </si>
  <si>
    <t>Ավտոմատ անջատիչ C char 1 pole  Icn=6kA In=40 A</t>
  </si>
  <si>
    <t>1.3.8</t>
  </si>
  <si>
    <t>1.3.9</t>
  </si>
  <si>
    <t>1.5.5</t>
  </si>
  <si>
    <t>1.6.5</t>
  </si>
  <si>
    <t>Մալուխ N2XH 5x10մմ²</t>
  </si>
  <si>
    <t>ՊՎՔ ճկախողովակ 40մմ</t>
  </si>
  <si>
    <t>Վարդակ հողանցումով  մոդուլային 1P+N+PE, IP20, 16A, 230V</t>
  </si>
  <si>
    <t>Արտադրությունը՝ Ռուսաստան, ապրանքանիշը՝ Промрукав կամ համարժեք</t>
  </si>
  <si>
    <t>Վարդակ հողանցումով  ներքին տեղադրման, բանալիով 1P+N+PE, IP20, 16A, 230V</t>
  </si>
  <si>
    <t>Ներկառուցվող կլոր լուսատու 13վտ հզորության 4000K d=200մմ, սանհանգույցի և նախադրամապահոցի համար</t>
  </si>
  <si>
    <t>Կլոր ներկառուցվող լուսատուներ, 12watt, լուսադիոդի տեսակը՝ Smd լուսային հոսքը  1100-1300Lm, 4000-4100K, արտաքին տրամագիծը՝ 100-110մմ, IP20, լույսի ցրման անկյու 120 աստ., հզորության գործակիցը՝ 0.9-0.95</t>
  </si>
  <si>
    <t xml:space="preserve">Անցում  Ø25/20 </t>
  </si>
  <si>
    <t xml:space="preserve">Եռաբաշխիչ Ø25/20/25 </t>
  </si>
  <si>
    <t xml:space="preserve">Եռաբաշխիչ Ø20/20/20 </t>
  </si>
  <si>
    <t>Պողպատե պաշտպանիչ պատյան dպ=40մմ</t>
  </si>
  <si>
    <t xml:space="preserve">Հատակի Ց/ա հարթեցնող շերտի քանդում </t>
  </si>
  <si>
    <t>Շին. Աղբի տեղափոխում ձեռքով բարձում ինքնաթափին</t>
  </si>
  <si>
    <t>Հատակի Ց/ա հարթեցնող շերտի իրականացում</t>
  </si>
  <si>
    <t>Նույնը՝ PN10, Ø20x3.4</t>
  </si>
  <si>
    <t xml:space="preserve">Գնդային փականի տեղադրում, Ø25 </t>
  </si>
  <si>
    <t xml:space="preserve">Ցանցավոր զտիչի տեղադրում, Ø25 </t>
  </si>
  <si>
    <t xml:space="preserve">Գնդային փականի տեղադրում, Ø20 </t>
  </si>
  <si>
    <t xml:space="preserve">Ցանցավոր զտիչի տեղադրում, Ø20 </t>
  </si>
  <si>
    <t>Պոլիպրոպիլենային կցորդիչ, Ø25</t>
  </si>
  <si>
    <t>Խոհանոցի խառնիչ, Ø15</t>
  </si>
  <si>
    <t>Լվացարանի խառնիչ, Ø15</t>
  </si>
  <si>
    <t>Զուգարանի անկյունային փական, Ø15</t>
  </si>
  <si>
    <t>Կցամաս պտուտակով, Ø20</t>
  </si>
  <si>
    <t>Արտուղղում, Ø25</t>
  </si>
  <si>
    <t>Արտուղղում, Ø20</t>
  </si>
  <si>
    <t>Արտուղղում ամրակով, Ø20</t>
  </si>
  <si>
    <t>Հորիզոնական ջրատաքացուցիչ բոյլերի տեղադրում, V=100լ,  1,5կվտ</t>
  </si>
  <si>
    <t>Խառնիչների տեղադրման պանել ամրակով, Ø20</t>
  </si>
  <si>
    <t>Պոլիպրոպ. Խող. տեղադրում տաք ջրի համար ալյումինե շերտով PN10, Ø20x3.4</t>
  </si>
  <si>
    <t>Պոլիպրոպ. խողովակների տեղադրում PN10, Ø25x4.2</t>
  </si>
  <si>
    <t>Պոլիվինիլքլորիդե խողովակների տեղադրում, Ø110x3.2</t>
  </si>
  <si>
    <t>Նույնը՝  Ø50x2.2</t>
  </si>
  <si>
    <t xml:space="preserve">Լվացարանի տեղադրում </t>
  </si>
  <si>
    <t xml:space="preserve">Զուգարանակոնքի տեղադրում </t>
  </si>
  <si>
    <t xml:space="preserve">Խոհանոցակոնքի տեղադրում </t>
  </si>
  <si>
    <t>Մաքրիչ</t>
  </si>
  <si>
    <t>Եռաբաշխիչ pvc Ø110x110x110</t>
  </si>
  <si>
    <t>քառ.մ</t>
  </si>
  <si>
    <t>Եռաբաշխիչ pvc Ø110x50x110</t>
  </si>
  <si>
    <t>Արտուղղում pvc 90 աստ., Ø110</t>
  </si>
  <si>
    <t>Արտուղղում pvc 90 աստ., Ø50</t>
  </si>
  <si>
    <t>Անցում pvc Ø110/50</t>
  </si>
  <si>
    <t xml:space="preserve">Անցքերի բացում պատերում </t>
  </si>
  <si>
    <t>Պողպատե պաշտպանիչ պատյան Ø159</t>
  </si>
  <si>
    <t xml:space="preserve">Պողպատե պաշտպանիչ պատյանի յուղաներկում </t>
  </si>
  <si>
    <t xml:space="preserve">Անցքերի ցեմենտացում </t>
  </si>
  <si>
    <t>Ճկախողովակ խոհանոցի Ø50</t>
  </si>
  <si>
    <t>Ճկախողովակ զուգարանակոնքի Ø100</t>
  </si>
  <si>
    <t>Ճկախողովակ լվացարանի /սիֆոնով/ Ø50</t>
  </si>
  <si>
    <t>Օդատարի ճկուն միացում, Ø250</t>
  </si>
  <si>
    <t>ՊՎՔ DN20մմ խողովակի 90° անկյուն</t>
  </si>
  <si>
    <t>Գծային լեդ լուսատու, առաստաղից կախովի/կառավարիչի գլխավերևում/ երկարությունը՝ 1000մմ</t>
  </si>
  <si>
    <t>Համակարգը Նախատեսել Midea կամ համարժեք</t>
  </si>
  <si>
    <t>Հատակի հարթեցում ց/ա շաղախով 40-60մմ հաստությամբ, մետաղական ցանցով</t>
  </si>
  <si>
    <t>Հատակի պրեսգրանիտե սալիկների իրականացում 600X600մմ  չափսերով ներառյալ սոսինձը և կարանյութը /Սոսինձ՝ T1 Շեն արտադրությունը՝ Հայաստան կամ համարժեք, Սալիկ՝ Kerama Marazzi կամ համարժեք արտադրությունը Իսպանիա կամ համարժեք, 0.5% ոչ ավել  ջրաթափանցելիություն/ տեսակը և գույնը համաձայնեցնել պատվիրատույի հետ</t>
  </si>
  <si>
    <t>Ն - 1՝ սպասասրահի նստատեղի բազմոց, 900x700x780մմ /երկ.լայն.բարձր./,մետաղով և նրբատախտակով կարկաս, ծածկույթը վուշե կտոր /կտորի նմուշը համաձայնեցնել պատվիրատույի հետ/, փափուկ մասը 100մմ /ըստ տրված տեսքի՝ տես թերթ 48/</t>
  </si>
  <si>
    <t>Էլեկտրական վահանները, անջատիչները և այլ սարքավորումներ՝ LEGRAND կամ համարժեք</t>
  </si>
  <si>
    <t>ցանցային համակարգ</t>
  </si>
  <si>
    <t>Պահարան Պ-15/խոհանոցային կահույք/, 1470x600x900մմ և 2300x300x1200մմ /երկ.լայն.բարձր./, սպիտակ լամինատ, ներկած մդֆ, ներառյալ լվացարան՝ չորանոցով, ծորակ Grohe BauClassic Single-lever sink mixer 1/2" /Product No 0573000/ և լեդ լուսավորություն, համապատասխան փոխարկիչով /մանրամասները տես թերթ 43/</t>
  </si>
  <si>
    <t xml:space="preserve">Բաշխիչ վահան արտաքին տեղադրման DxWxH = 260x600x400 /մետաղական/ </t>
  </si>
  <si>
    <t>Մոտորիզացված պահուստի ավտոմատ միացում   80A 4-пол.</t>
  </si>
  <si>
    <t>Բաշխիչ վահան արտաքին տեղադրման 5 մոդուլի /մետաղական/</t>
  </si>
  <si>
    <t>Բաշխիչ վահան արտաքին տեղադրման 12 մոդուլի /մետաղական/</t>
  </si>
  <si>
    <t>Բաշխիչ վահան ներկառուցված 12 մոդուլի /մետաղական/</t>
  </si>
  <si>
    <t>Դռների սահմանափակող դետալ</t>
  </si>
  <si>
    <t xml:space="preserve"> Լամինատը՝ Egger կամ համարժեք, Փականները և բռնակները՝ , փայլուն քրոմապատ մինչև 2000դր կամ համարժեք, մեխանիզմները ՝ Blum, լեդ լուսատուն և բլոկը՝ չինական կամ համարժեք</t>
  </si>
  <si>
    <t>ներկանյութը՝ Sayerlack կամ համարժեք, mdf` egger համարժեք, մետաղը չժանգոտվող</t>
  </si>
  <si>
    <t xml:space="preserve">ներկանյութը՝ Sayerlack կամ համարժեք, mdf` egger </t>
  </si>
  <si>
    <t>ներկանյութը՝ Sayerlack կամ համարժեք, mdf` , Լամինատը՝ Egger կամ համարժեք, Փականները և բռնակները՝ , փայլուն քրոմապատ մինչև 2000դր կամ համարժեք, մեխանիզմները ՝ Blum, լեդ լուսատուն և բլոկը՝ չինական կամ համարժեք</t>
  </si>
  <si>
    <t>ներկանյութը՝ Sayerlack կամ համարժեք, mdf`, Լամինատը՝ Egger կամ համարժեք, Փականները և բռնակները՝ , փայլուն քրոմապատ մինչև 2000դր կամ համարժեք, մեխանիզմները ՝ Blum, լեդ լուսատուն և բլոկը՝ չինական կամ համարժեք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</si>
</sst>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-* #,##0.0_-;\-* #,##0.0_-;_-* &quot;-&quot;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charset val="204"/>
      <scheme val="minor"/>
    </font>
    <font>
      <b/>
      <sz val="11"/>
      <color theme="4" tint="-0.499984740745262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497D"/>
      <name val="Calibri"/>
      <family val="2"/>
      <charset val="204"/>
    </font>
    <font>
      <sz val="12"/>
      <name val="Sylfaen"/>
      <family val="1"/>
      <charset val="204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.5"/>
      <name val="Arial Armenian"/>
      <family val="2"/>
    </font>
    <font>
      <sz val="10"/>
      <name val="Arial Armenian"/>
      <family val="2"/>
    </font>
    <font>
      <sz val="9.5"/>
      <name val="Arial Armenian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1" applyAlignment="1">
      <alignment horizontal="center" vertical="center"/>
    </xf>
    <xf numFmtId="0" fontId="2" fillId="2" borderId="1" xfId="1" applyFill="1" applyAlignment="1">
      <alignment horizontal="center" vertical="center"/>
    </xf>
    <xf numFmtId="0" fontId="2" fillId="0" borderId="1" xfId="1" applyAlignment="1">
      <alignment horizontal="left" vertical="center" wrapText="1"/>
    </xf>
    <xf numFmtId="0" fontId="2" fillId="0" borderId="1" xfId="1"/>
    <xf numFmtId="0" fontId="3" fillId="2" borderId="1" xfId="1" applyFont="1" applyFill="1" applyAlignment="1">
      <alignment horizontal="left" vertical="center" wrapText="1"/>
    </xf>
    <xf numFmtId="0" fontId="3" fillId="2" borderId="1" xfId="1" applyFont="1" applyFill="1" applyAlignment="1">
      <alignment horizontal="center" vertical="center"/>
    </xf>
    <xf numFmtId="0" fontId="3" fillId="0" borderId="1" xfId="1" applyFont="1" applyAlignment="1">
      <alignment horizontal="left" vertical="center" wrapText="1"/>
    </xf>
    <xf numFmtId="0" fontId="3" fillId="0" borderId="1" xfId="1" applyFont="1" applyAlignment="1">
      <alignment horizontal="center" vertical="center"/>
    </xf>
    <xf numFmtId="0" fontId="5" fillId="0" borderId="1" xfId="1" applyFont="1"/>
    <xf numFmtId="0" fontId="5" fillId="0" borderId="1" xfId="1" applyFont="1" applyAlignment="1">
      <alignment horizontal="center" vertical="center"/>
    </xf>
    <xf numFmtId="0" fontId="5" fillId="0" borderId="1" xfId="1" applyFont="1" applyAlignment="1">
      <alignment horizontal="center" vertical="center" wrapText="1"/>
    </xf>
    <xf numFmtId="3" fontId="5" fillId="0" borderId="1" xfId="1" applyNumberFormat="1" applyFont="1" applyAlignment="1">
      <alignment horizontal="center" vertical="center" wrapText="1"/>
    </xf>
    <xf numFmtId="3" fontId="5" fillId="0" borderId="1" xfId="1" applyNumberFormat="1" applyFont="1" applyAlignment="1">
      <alignment horizontal="center" vertical="center"/>
    </xf>
    <xf numFmtId="0" fontId="5" fillId="2" borderId="1" xfId="1" applyFont="1" applyFill="1" applyAlignment="1">
      <alignment horizontal="center" vertical="center"/>
    </xf>
    <xf numFmtId="0" fontId="5" fillId="2" borderId="1" xfId="1" applyFont="1" applyFill="1" applyAlignment="1">
      <alignment horizontal="left" vertical="center"/>
    </xf>
    <xf numFmtId="0" fontId="5" fillId="0" borderId="1" xfId="1" applyFont="1" applyFill="1" applyAlignment="1">
      <alignment horizontal="center" vertical="center"/>
    </xf>
    <xf numFmtId="0" fontId="5" fillId="0" borderId="1" xfId="1" applyFont="1" applyFill="1" applyAlignment="1">
      <alignment horizontal="center" vertical="center" wrapText="1"/>
    </xf>
    <xf numFmtId="0" fontId="5" fillId="0" borderId="1" xfId="1" applyFont="1" applyAlignment="1">
      <alignment horizontal="left" vertical="center" wrapText="1"/>
    </xf>
    <xf numFmtId="0" fontId="5" fillId="0" borderId="1" xfId="1" applyFont="1" applyAlignment="1">
      <alignment horizontal="left" vertical="center"/>
    </xf>
    <xf numFmtId="0" fontId="2" fillId="0" borderId="1" xfId="1" applyAlignment="1">
      <alignment vertical="center"/>
    </xf>
    <xf numFmtId="0" fontId="2" fillId="0" borderId="1" xfId="1" applyAlignment="1">
      <alignment horizontal="left" vertical="center"/>
    </xf>
    <xf numFmtId="0" fontId="6" fillId="0" borderId="1" xfId="1" applyFont="1"/>
    <xf numFmtId="0" fontId="6" fillId="0" borderId="1" xfId="1" applyFont="1" applyAlignment="1">
      <alignment vertical="center"/>
    </xf>
    <xf numFmtId="0" fontId="6" fillId="0" borderId="1" xfId="1" applyFont="1" applyAlignment="1">
      <alignment horizontal="center" vertical="center"/>
    </xf>
    <xf numFmtId="3" fontId="2" fillId="0" borderId="1" xfId="1" applyNumberFormat="1" applyAlignment="1">
      <alignment horizontal="center" vertical="center"/>
    </xf>
    <xf numFmtId="0" fontId="2" fillId="0" borderId="1" xfId="1" applyFill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4" fillId="0" borderId="0" xfId="0" applyFont="1"/>
    <xf numFmtId="0" fontId="2" fillId="0" borderId="1" xfId="1" applyFill="1"/>
    <xf numFmtId="3" fontId="0" fillId="0" borderId="0" xfId="0" applyNumberFormat="1" applyAlignment="1">
      <alignment horizontal="center" vertical="center"/>
    </xf>
    <xf numFmtId="0" fontId="2" fillId="0" borderId="0" xfId="1" applyBorder="1" applyAlignment="1">
      <alignment horizontal="left" vertical="center" wrapText="1"/>
    </xf>
    <xf numFmtId="0" fontId="2" fillId="0" borderId="0" xfId="1" applyBorder="1"/>
    <xf numFmtId="0" fontId="6" fillId="0" borderId="0" xfId="1" applyFont="1" applyBorder="1"/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left" vertical="center" wrapText="1"/>
    </xf>
    <xf numFmtId="3" fontId="2" fillId="0" borderId="0" xfId="1" applyNumberFormat="1" applyBorder="1" applyAlignment="1">
      <alignment horizontal="center" vertical="center"/>
    </xf>
    <xf numFmtId="43" fontId="0" fillId="0" borderId="0" xfId="0" applyNumberFormat="1"/>
    <xf numFmtId="165" fontId="5" fillId="0" borderId="1" xfId="4" applyNumberFormat="1" applyFont="1" applyBorder="1" applyAlignment="1">
      <alignment horizontal="center" vertical="center"/>
    </xf>
    <xf numFmtId="165" fontId="5" fillId="0" borderId="1" xfId="4" applyNumberFormat="1" applyFont="1" applyFill="1" applyBorder="1" applyAlignment="1">
      <alignment horizontal="center" vertical="center"/>
    </xf>
    <xf numFmtId="165" fontId="5" fillId="2" borderId="1" xfId="4" applyNumberFormat="1" applyFont="1" applyFill="1" applyBorder="1" applyAlignment="1">
      <alignment horizontal="center" vertical="center"/>
    </xf>
    <xf numFmtId="165" fontId="3" fillId="2" borderId="1" xfId="4" applyNumberFormat="1" applyFont="1" applyFill="1" applyBorder="1" applyAlignment="1">
      <alignment horizontal="center" vertical="center"/>
    </xf>
    <xf numFmtId="165" fontId="3" fillId="0" borderId="1" xfId="4" applyNumberFormat="1" applyFont="1" applyBorder="1" applyAlignment="1">
      <alignment horizontal="center" vertical="center"/>
    </xf>
    <xf numFmtId="165" fontId="3" fillId="3" borderId="1" xfId="4" applyNumberFormat="1" applyFont="1" applyFill="1" applyBorder="1" applyAlignment="1">
      <alignment horizontal="center" vertical="center"/>
    </xf>
    <xf numFmtId="0" fontId="9" fillId="0" borderId="0" xfId="0" applyFont="1"/>
    <xf numFmtId="43" fontId="2" fillId="0" borderId="0" xfId="4" applyFont="1" applyBorder="1" applyAlignment="1">
      <alignment horizontal="center" vertical="center"/>
    </xf>
    <xf numFmtId="166" fontId="0" fillId="0" borderId="0" xfId="0" applyNumberFormat="1"/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3" fontId="6" fillId="0" borderId="1" xfId="1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 vertical="center" wrapText="1"/>
    </xf>
    <xf numFmtId="165" fontId="0" fillId="0" borderId="0" xfId="4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3" fontId="2" fillId="0" borderId="1" xfId="1" applyNumberFormat="1" applyFill="1" applyAlignment="1">
      <alignment horizontal="center" vertical="center"/>
    </xf>
    <xf numFmtId="3" fontId="2" fillId="0" borderId="0" xfId="1" applyNumberFormat="1" applyFill="1" applyBorder="1" applyAlignment="1">
      <alignment horizontal="center" vertical="center"/>
    </xf>
    <xf numFmtId="3" fontId="0" fillId="0" borderId="0" xfId="0" applyNumberFormat="1"/>
    <xf numFmtId="3" fontId="2" fillId="0" borderId="1" xfId="1" applyNumberFormat="1" applyAlignment="1">
      <alignment horizontal="right" vertical="center"/>
    </xf>
    <xf numFmtId="3" fontId="2" fillId="0" borderId="0" xfId="1" applyNumberForma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textRotation="90"/>
    </xf>
    <xf numFmtId="0" fontId="8" fillId="0" borderId="0" xfId="0" applyFont="1" applyAlignment="1"/>
    <xf numFmtId="0" fontId="5" fillId="0" borderId="1" xfId="1" applyFont="1" applyAlignment="1">
      <alignment vertical="center"/>
    </xf>
    <xf numFmtId="0" fontId="5" fillId="0" borderId="1" xfId="1" applyFont="1" applyFill="1" applyAlignment="1">
      <alignment vertical="center" wrapText="1"/>
    </xf>
    <xf numFmtId="0" fontId="5" fillId="0" borderId="1" xfId="1" applyFont="1" applyAlignment="1">
      <alignment vertical="center" wrapText="1"/>
    </xf>
    <xf numFmtId="0" fontId="2" fillId="0" borderId="1" xfId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1" applyFill="1" applyAlignment="1">
      <alignment horizontal="center" vertical="top" wrapText="1"/>
    </xf>
    <xf numFmtId="0" fontId="2" fillId="0" borderId="1" xfId="1" applyFill="1" applyAlignment="1">
      <alignment horizontal="left" vertical="center" wrapText="1"/>
    </xf>
    <xf numFmtId="1" fontId="2" fillId="0" borderId="1" xfId="1" applyNumberFormat="1" applyFill="1" applyAlignment="1">
      <alignment horizontal="center" vertical="center" shrinkToFit="1"/>
    </xf>
    <xf numFmtId="0" fontId="2" fillId="0" borderId="1" xfId="1" applyFill="1" applyAlignment="1">
      <alignment horizontal="center" vertical="center" wrapText="1"/>
    </xf>
    <xf numFmtId="0" fontId="2" fillId="0" borderId="1" xfId="1" applyAlignment="1">
      <alignment horizontal="center" vertical="center" wrapText="1"/>
    </xf>
    <xf numFmtId="3" fontId="2" fillId="0" borderId="1" xfId="1" applyNumberFormat="1" applyAlignment="1">
      <alignment horizontal="center" vertical="center" wrapText="1"/>
    </xf>
    <xf numFmtId="0" fontId="2" fillId="2" borderId="1" xfId="1" applyFill="1" applyAlignment="1">
      <alignment vertical="center"/>
    </xf>
    <xf numFmtId="3" fontId="2" fillId="2" borderId="1" xfId="1" applyNumberFormat="1" applyFill="1" applyAlignment="1">
      <alignment horizontal="center" vertical="center"/>
    </xf>
    <xf numFmtId="0" fontId="2" fillId="0" borderId="1" xfId="1" applyFill="1" applyAlignment="1">
      <alignment vertical="center" wrapText="1"/>
    </xf>
    <xf numFmtId="0" fontId="2" fillId="2" borderId="1" xfId="1" applyFill="1" applyAlignment="1">
      <alignment horizontal="center" vertical="center" wrapText="1"/>
    </xf>
    <xf numFmtId="3" fontId="2" fillId="2" borderId="1" xfId="1" applyNumberFormat="1" applyFill="1" applyAlignment="1">
      <alignment horizontal="right" vertical="center"/>
    </xf>
    <xf numFmtId="3" fontId="2" fillId="0" borderId="1" xfId="1" applyNumberFormat="1"/>
    <xf numFmtId="3" fontId="2" fillId="0" borderId="1" xfId="1" applyNumberFormat="1" applyFill="1" applyAlignment="1">
      <alignment horizontal="right" vertical="center"/>
    </xf>
    <xf numFmtId="2" fontId="2" fillId="0" borderId="1" xfId="1" applyNumberFormat="1" applyAlignment="1">
      <alignment horizontal="center" vertical="center"/>
    </xf>
    <xf numFmtId="164" fontId="2" fillId="0" borderId="1" xfId="1" applyNumberFormat="1" applyFill="1" applyAlignment="1">
      <alignment horizontal="center" vertical="center" shrinkToFit="1"/>
    </xf>
    <xf numFmtId="0" fontId="2" fillId="2" borderId="1" xfId="1" applyFill="1" applyAlignment="1">
      <alignment horizontal="left" vertical="center" wrapText="1"/>
    </xf>
    <xf numFmtId="3" fontId="2" fillId="3" borderId="1" xfId="1" applyNumberFormat="1" applyFill="1" applyAlignment="1">
      <alignment horizontal="right" vertical="center"/>
    </xf>
    <xf numFmtId="0" fontId="2" fillId="0" borderId="2" xfId="1" applyFill="1" applyBorder="1" applyAlignment="1">
      <alignment vertical="center" wrapText="1"/>
    </xf>
    <xf numFmtId="1" fontId="2" fillId="0" borderId="2" xfId="1" applyNumberFormat="1" applyFill="1" applyBorder="1" applyAlignment="1">
      <alignment horizontal="center" vertical="center" shrinkToFit="1"/>
    </xf>
    <xf numFmtId="164" fontId="2" fillId="0" borderId="2" xfId="1" applyNumberFormat="1" applyFill="1" applyBorder="1" applyAlignment="1">
      <alignment horizontal="center" vertical="center" shrinkToFit="1"/>
    </xf>
    <xf numFmtId="2" fontId="2" fillId="0" borderId="1" xfId="1" applyNumberFormat="1" applyFill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Border="1"/>
    <xf numFmtId="0" fontId="14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horizontal="left" vertical="top" wrapText="1" indent="1"/>
    </xf>
    <xf numFmtId="0" fontId="16" fillId="0" borderId="0" xfId="0" applyFont="1" applyFill="1" applyBorder="1" applyAlignment="1">
      <alignment vertical="top" wrapText="1"/>
    </xf>
    <xf numFmtId="1" fontId="2" fillId="0" borderId="1" xfId="1" applyNumberFormat="1" applyAlignment="1">
      <alignment horizontal="center" vertical="center"/>
    </xf>
    <xf numFmtId="164" fontId="2" fillId="0" borderId="1" xfId="1" applyNumberFormat="1" applyAlignment="1">
      <alignment horizontal="center" vertical="center"/>
    </xf>
    <xf numFmtId="0" fontId="1" fillId="0" borderId="0" xfId="0" applyFont="1"/>
    <xf numFmtId="165" fontId="2" fillId="0" borderId="1" xfId="1" applyNumberFormat="1" applyAlignment="1">
      <alignment horizontal="right" vertical="center"/>
    </xf>
    <xf numFmtId="0" fontId="2" fillId="4" borderId="1" xfId="1" applyFill="1" applyAlignment="1">
      <alignment horizontal="left" vertical="center"/>
    </xf>
    <xf numFmtId="0" fontId="2" fillId="4" borderId="1" xfId="1" applyFill="1" applyAlignment="1">
      <alignment horizontal="center" vertical="center"/>
    </xf>
    <xf numFmtId="0" fontId="2" fillId="0" borderId="1" xfId="1" applyAlignment="1">
      <alignment vertical="center" wrapText="1"/>
    </xf>
    <xf numFmtId="0" fontId="2" fillId="0" borderId="1" xfId="1" applyAlignment="1">
      <alignment horizontal="right" vertical="center"/>
    </xf>
    <xf numFmtId="0" fontId="2" fillId="0" borderId="1" xfId="1" applyFill="1" applyAlignment="1">
      <alignment horizontal="right" vertical="center"/>
    </xf>
    <xf numFmtId="165" fontId="2" fillId="0" borderId="1" xfId="1" applyNumberFormat="1" applyFill="1" applyAlignment="1">
      <alignment horizontal="right" vertical="center"/>
    </xf>
    <xf numFmtId="165" fontId="2" fillId="0" borderId="1" xfId="1" applyNumberFormat="1" applyAlignment="1">
      <alignment horizontal="center" vertical="center"/>
    </xf>
    <xf numFmtId="165" fontId="2" fillId="2" borderId="1" xfId="1" applyNumberFormat="1" applyFill="1" applyAlignment="1">
      <alignment horizontal="center" vertical="center"/>
    </xf>
    <xf numFmtId="165" fontId="2" fillId="3" borderId="1" xfId="1" applyNumberFormat="1" applyFill="1" applyAlignment="1">
      <alignment horizontal="center" vertical="center"/>
    </xf>
    <xf numFmtId="3" fontId="2" fillId="0" borderId="1" xfId="1" applyNumberFormat="1" applyAlignment="1">
      <alignment horizontal="right"/>
    </xf>
    <xf numFmtId="1" fontId="2" fillId="0" borderId="1" xfId="1" applyNumberFormat="1" applyFill="1" applyAlignment="1">
      <alignment horizontal="center" vertical="center" wrapText="1"/>
    </xf>
    <xf numFmtId="3" fontId="2" fillId="0" borderId="1" xfId="1" applyNumberFormat="1" applyFill="1" applyAlignment="1">
      <alignment horizontal="center" vertical="center" wrapText="1"/>
    </xf>
    <xf numFmtId="1" fontId="2" fillId="0" borderId="1" xfId="1" applyNumberFormat="1" applyFill="1" applyAlignment="1">
      <alignment horizontal="center" vertical="center"/>
    </xf>
    <xf numFmtId="3" fontId="2" fillId="3" borderId="1" xfId="1" applyNumberFormat="1" applyFill="1" applyAlignment="1">
      <alignment horizontal="center" vertical="center"/>
    </xf>
    <xf numFmtId="0" fontId="2" fillId="2" borderId="1" xfId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5" fontId="2" fillId="0" borderId="1" xfId="1" applyNumberFormat="1" applyFill="1" applyAlignment="1">
      <alignment horizontal="center" vertical="center"/>
    </xf>
    <xf numFmtId="165" fontId="2" fillId="0" borderId="1" xfId="1" applyNumberFormat="1" applyAlignment="1">
      <alignment horizontal="center" vertical="center" wrapText="1"/>
    </xf>
    <xf numFmtId="0" fontId="2" fillId="0" borderId="1" xfId="1" applyNumberFormat="1" applyAlignment="1">
      <alignment horizontal="left" vertical="center" wrapText="1"/>
    </xf>
    <xf numFmtId="164" fontId="2" fillId="0" borderId="1" xfId="1" applyNumberFormat="1" applyFill="1" applyAlignment="1">
      <alignment horizontal="center" vertical="center"/>
    </xf>
    <xf numFmtId="2" fontId="2" fillId="0" borderId="1" xfId="1" applyNumberFormat="1" applyFill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2" fillId="0" borderId="0" xfId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</cellXfs>
  <cellStyles count="5">
    <cellStyle name="Comma" xfId="4" builtinId="3"/>
    <cellStyle name="Heading 3" xfId="1" builtinId="18"/>
    <cellStyle name="Normal" xfId="0" builtinId="0"/>
    <cellStyle name="Normal 2 2 2" xfId="3" xr:uid="{00000000-0005-0000-0000-000003000000}"/>
    <cellStyle name="Normal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"/>
  <sheetViews>
    <sheetView workbookViewId="0">
      <selection activeCell="D10" sqref="D10"/>
    </sheetView>
  </sheetViews>
  <sheetFormatPr defaultRowHeight="15" x14ac:dyDescent="0.25"/>
  <cols>
    <col min="2" max="2" width="5.7109375" style="1" customWidth="1"/>
    <col min="3" max="3" width="71.85546875" customWidth="1"/>
    <col min="4" max="4" width="23" style="32" customWidth="1"/>
    <col min="5" max="5" width="10.7109375" customWidth="1"/>
    <col min="6" max="7" width="15.7109375" customWidth="1"/>
  </cols>
  <sheetData>
    <row r="1" spans="2:10" ht="30" customHeight="1" x14ac:dyDescent="0.25"/>
    <row r="2" spans="2:10" ht="15.75" thickBot="1" x14ac:dyDescent="0.3">
      <c r="B2" s="23" t="s">
        <v>32</v>
      </c>
      <c r="C2" s="6"/>
      <c r="D2" s="27"/>
      <c r="E2" s="29"/>
      <c r="F2" s="29"/>
      <c r="G2" s="29"/>
      <c r="J2" s="1"/>
    </row>
    <row r="3" spans="2:10" ht="15.75" thickBot="1" x14ac:dyDescent="0.3">
      <c r="B3" s="23" t="s">
        <v>332</v>
      </c>
      <c r="C3" s="6"/>
      <c r="D3" s="27"/>
      <c r="E3" s="29"/>
      <c r="F3" s="29"/>
      <c r="G3" s="29"/>
      <c r="J3" s="1"/>
    </row>
    <row r="4" spans="2:10" ht="15.75" thickBot="1" x14ac:dyDescent="0.3">
      <c r="B4" s="23" t="s">
        <v>33</v>
      </c>
      <c r="C4" s="6"/>
      <c r="D4" s="27"/>
      <c r="E4" s="29"/>
      <c r="F4" s="29"/>
      <c r="G4" s="29"/>
      <c r="J4" s="1"/>
    </row>
    <row r="5" spans="2:10" ht="15.75" thickBot="1" x14ac:dyDescent="0.3">
      <c r="B5" s="23" t="s">
        <v>34</v>
      </c>
      <c r="C5" s="6"/>
      <c r="D5" s="27"/>
      <c r="E5" s="29"/>
      <c r="F5" s="29"/>
      <c r="G5" s="29"/>
      <c r="J5" s="1"/>
    </row>
    <row r="6" spans="2:10" ht="15.75" thickBot="1" x14ac:dyDescent="0.3">
      <c r="B6" s="23" t="s">
        <v>289</v>
      </c>
      <c r="C6" s="6"/>
      <c r="D6" s="27"/>
      <c r="E6" s="29"/>
      <c r="F6" s="29"/>
      <c r="G6" s="29"/>
      <c r="J6" s="1"/>
    </row>
    <row r="7" spans="2:10" ht="15.75" thickBot="1" x14ac:dyDescent="0.3">
      <c r="B7" s="3"/>
      <c r="C7" s="6"/>
      <c r="D7" s="27"/>
      <c r="E7" s="29"/>
      <c r="F7" s="29"/>
      <c r="G7" s="29"/>
      <c r="J7" s="1"/>
    </row>
    <row r="8" spans="2:10" ht="15.75" thickBot="1" x14ac:dyDescent="0.3">
      <c r="B8" s="3"/>
      <c r="C8" s="5"/>
      <c r="D8" s="27"/>
      <c r="E8" s="29"/>
      <c r="F8" s="29"/>
      <c r="G8" s="29"/>
      <c r="J8" s="1"/>
    </row>
    <row r="9" spans="2:10" ht="15.75" thickBot="1" x14ac:dyDescent="0.3">
      <c r="B9" s="3"/>
      <c r="C9" s="6"/>
      <c r="D9" s="27"/>
      <c r="F9" s="29"/>
    </row>
    <row r="10" spans="2:10" ht="15.75" thickBot="1" x14ac:dyDescent="0.3">
      <c r="B10" s="3">
        <v>1</v>
      </c>
      <c r="C10" s="6" t="s">
        <v>52</v>
      </c>
      <c r="D10" s="27">
        <f>'Շին. Մաս'!G100</f>
        <v>0</v>
      </c>
      <c r="F10" s="49"/>
    </row>
    <row r="11" spans="2:10" ht="15.75" thickBot="1" x14ac:dyDescent="0.3">
      <c r="B11" s="3">
        <v>2</v>
      </c>
      <c r="C11" s="6" t="s">
        <v>31</v>
      </c>
      <c r="D11" s="27">
        <f>Կահ.!G53</f>
        <v>0</v>
      </c>
      <c r="F11" s="49"/>
    </row>
    <row r="12" spans="2:10" ht="15.75" thickBot="1" x14ac:dyDescent="0.3">
      <c r="B12" s="3">
        <v>3</v>
      </c>
      <c r="C12" s="6" t="s">
        <v>38</v>
      </c>
      <c r="D12" s="27">
        <f>Բրենդ.!G28</f>
        <v>0</v>
      </c>
      <c r="F12" s="49"/>
    </row>
    <row r="13" spans="2:10" ht="15.75" thickBot="1" x14ac:dyDescent="0.3">
      <c r="B13" s="3">
        <v>4</v>
      </c>
      <c r="C13" s="6" t="s">
        <v>90</v>
      </c>
      <c r="D13" s="27">
        <f>'Անվտ. և Հրդեհի Ազդ.'!G52</f>
        <v>0</v>
      </c>
      <c r="F13" s="49"/>
    </row>
    <row r="14" spans="2:10" ht="15.75" thickBot="1" x14ac:dyDescent="0.3">
      <c r="B14" s="3">
        <v>5</v>
      </c>
      <c r="C14" s="6" t="s">
        <v>189</v>
      </c>
      <c r="D14" s="27">
        <f>'Էլեկտր. Մաս'!G117</f>
        <v>0</v>
      </c>
      <c r="F14" s="49"/>
    </row>
    <row r="15" spans="2:10" ht="15.75" thickBot="1" x14ac:dyDescent="0.3">
      <c r="B15" s="3">
        <v>6</v>
      </c>
      <c r="C15" s="6" t="s">
        <v>224</v>
      </c>
      <c r="D15" s="27">
        <f>ՏՏ!G47</f>
        <v>0</v>
      </c>
      <c r="F15" s="49"/>
    </row>
    <row r="16" spans="2:10" ht="15.75" thickBot="1" x14ac:dyDescent="0.3">
      <c r="B16" s="3">
        <v>7</v>
      </c>
      <c r="C16" s="6" t="s">
        <v>258</v>
      </c>
      <c r="D16" s="27">
        <f>'Տես. Համ.'!G66</f>
        <v>0</v>
      </c>
      <c r="F16" s="49"/>
    </row>
    <row r="17" spans="2:10" ht="15.75" thickBot="1" x14ac:dyDescent="0.3">
      <c r="B17" s="3">
        <v>8</v>
      </c>
      <c r="C17" s="6" t="s">
        <v>268</v>
      </c>
      <c r="D17" s="27">
        <f>'Ջուր - Կոյուղի'!H63</f>
        <v>0</v>
      </c>
      <c r="F17" s="49"/>
    </row>
    <row r="18" spans="2:10" ht="15.75" thickBot="1" x14ac:dyDescent="0.3">
      <c r="B18" s="3">
        <v>9</v>
      </c>
      <c r="C18" s="6" t="s">
        <v>278</v>
      </c>
      <c r="D18" s="27">
        <f>Օդափ.!G32</f>
        <v>0</v>
      </c>
      <c r="F18" s="49"/>
    </row>
    <row r="19" spans="2:10" ht="15.75" thickBot="1" x14ac:dyDescent="0.3">
      <c r="B19" s="3">
        <v>10</v>
      </c>
      <c r="C19" s="6" t="s">
        <v>279</v>
      </c>
      <c r="D19" s="27">
        <f>'Հով.- Ջեռ.'!G33</f>
        <v>0</v>
      </c>
      <c r="F19" s="49"/>
    </row>
    <row r="20" spans="2:10" ht="15.75" thickBot="1" x14ac:dyDescent="0.3">
      <c r="B20" s="3">
        <v>11</v>
      </c>
      <c r="C20" s="6" t="s">
        <v>287</v>
      </c>
      <c r="D20" s="27">
        <f>'Կոնդենսատի Հեռացում'!G22</f>
        <v>0</v>
      </c>
      <c r="F20" s="49"/>
    </row>
    <row r="21" spans="2:10" ht="15.75" thickBot="1" x14ac:dyDescent="0.3">
      <c r="B21" s="3"/>
      <c r="C21" s="6"/>
      <c r="D21" s="27"/>
      <c r="F21" s="29"/>
    </row>
    <row r="22" spans="2:10" ht="15.75" thickBot="1" x14ac:dyDescent="0.3">
      <c r="B22" s="4"/>
      <c r="C22" s="112" t="s">
        <v>41</v>
      </c>
      <c r="D22" s="104">
        <f>SUM(D10:D20)</f>
        <v>0</v>
      </c>
      <c r="F22" s="29"/>
      <c r="J22" s="1"/>
    </row>
    <row r="23" spans="2:10" ht="15.75" thickBot="1" x14ac:dyDescent="0.3">
      <c r="B23" s="3"/>
      <c r="C23" s="5" t="s">
        <v>39</v>
      </c>
      <c r="D23" s="142">
        <f>D22*20/100</f>
        <v>0</v>
      </c>
      <c r="F23" s="29"/>
      <c r="J23" s="1"/>
    </row>
    <row r="24" spans="2:10" ht="15.75" thickBot="1" x14ac:dyDescent="0.3">
      <c r="B24" s="4"/>
      <c r="C24" s="112" t="s">
        <v>42</v>
      </c>
      <c r="D24" s="104">
        <f>SUM(D22:D23)</f>
        <v>0</v>
      </c>
      <c r="F24" s="29"/>
      <c r="J24" s="1"/>
    </row>
    <row r="25" spans="2:10" x14ac:dyDescent="0.25">
      <c r="F25" s="29"/>
    </row>
    <row r="26" spans="2:10" x14ac:dyDescent="0.25">
      <c r="F26" s="29"/>
    </row>
    <row r="27" spans="2:10" x14ac:dyDescent="0.25">
      <c r="F27" s="29"/>
    </row>
    <row r="28" spans="2:10" x14ac:dyDescent="0.25">
      <c r="F28" s="29"/>
    </row>
    <row r="29" spans="2:10" x14ac:dyDescent="0.25">
      <c r="F29" s="29"/>
    </row>
    <row r="30" spans="2:10" x14ac:dyDescent="0.25">
      <c r="F30" s="29"/>
    </row>
    <row r="31" spans="2:10" x14ac:dyDescent="0.25">
      <c r="F31" s="29"/>
    </row>
    <row r="32" spans="2:10" x14ac:dyDescent="0.25">
      <c r="F32" s="29"/>
    </row>
    <row r="33" spans="6:6" x14ac:dyDescent="0.25">
      <c r="F33" s="29"/>
    </row>
    <row r="34" spans="6:6" x14ac:dyDescent="0.25">
      <c r="F34" s="29"/>
    </row>
    <row r="35" spans="6:6" x14ac:dyDescent="0.25">
      <c r="F35" s="29"/>
    </row>
    <row r="36" spans="6:6" x14ac:dyDescent="0.25">
      <c r="F36" s="2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J36"/>
  <sheetViews>
    <sheetView topLeftCell="A16" workbookViewId="0">
      <selection activeCell="G49" sqref="G49"/>
    </sheetView>
  </sheetViews>
  <sheetFormatPr defaultRowHeight="15" x14ac:dyDescent="0.25"/>
  <cols>
    <col min="2" max="2" width="5.7109375" customWidth="1"/>
    <col min="3" max="3" width="78.85546875" customWidth="1"/>
    <col min="4" max="5" width="8.85546875" customWidth="1"/>
    <col min="6" max="6" width="11.7109375" style="69" customWidth="1"/>
    <col min="7" max="7" width="11.7109375" style="70" customWidth="1"/>
    <col min="8" max="8" width="21.28515625" style="1" customWidth="1"/>
    <col min="9" max="9" width="6.5703125" customWidth="1"/>
    <col min="10" max="10" width="27.5703125" style="53" customWidth="1"/>
  </cols>
  <sheetData>
    <row r="2" spans="2:9" ht="15.75" thickBot="1" x14ac:dyDescent="0.3">
      <c r="B2" s="6" t="s">
        <v>32</v>
      </c>
      <c r="C2" s="6"/>
      <c r="D2" s="3"/>
      <c r="E2" s="3"/>
      <c r="F2" s="67"/>
      <c r="G2" s="67"/>
    </row>
    <row r="3" spans="2:9" ht="15.75" thickBot="1" x14ac:dyDescent="0.3">
      <c r="B3" s="23" t="s">
        <v>331</v>
      </c>
      <c r="C3" s="6"/>
      <c r="D3" s="3"/>
      <c r="E3" s="3"/>
      <c r="F3" s="67"/>
      <c r="G3" s="67"/>
    </row>
    <row r="4" spans="2:9" ht="15.75" thickBot="1" x14ac:dyDescent="0.3">
      <c r="B4" s="6" t="s">
        <v>33</v>
      </c>
      <c r="C4" s="6"/>
      <c r="D4" s="3"/>
      <c r="E4" s="3"/>
      <c r="F4" s="67"/>
      <c r="G4" s="67"/>
    </row>
    <row r="5" spans="2:9" ht="15.75" thickBot="1" x14ac:dyDescent="0.3">
      <c r="B5" s="6" t="s">
        <v>34</v>
      </c>
      <c r="C5" s="6"/>
      <c r="D5" s="3"/>
      <c r="E5" s="3"/>
      <c r="F5" s="67"/>
      <c r="G5" s="67"/>
    </row>
    <row r="6" spans="2:9" ht="15.75" thickBot="1" x14ac:dyDescent="0.3">
      <c r="B6" s="6" t="s">
        <v>269</v>
      </c>
      <c r="C6" s="6"/>
      <c r="D6" s="3"/>
      <c r="E6" s="3"/>
      <c r="F6" s="67"/>
      <c r="G6" s="67"/>
    </row>
    <row r="7" spans="2:9" ht="15.75" thickBot="1" x14ac:dyDescent="0.3">
      <c r="B7" s="6"/>
      <c r="C7" s="6"/>
      <c r="D7" s="3"/>
      <c r="E7" s="3"/>
      <c r="F7" s="67"/>
      <c r="G7" s="67"/>
    </row>
    <row r="8" spans="2:9" x14ac:dyDescent="0.25">
      <c r="B8" s="29"/>
      <c r="C8" s="33"/>
      <c r="D8" s="29"/>
      <c r="E8" s="29"/>
      <c r="F8" s="68"/>
      <c r="G8" s="68"/>
    </row>
    <row r="9" spans="2:9" ht="92.25" customHeight="1" thickBot="1" x14ac:dyDescent="0.3">
      <c r="B9" s="3" t="s">
        <v>21</v>
      </c>
      <c r="C9" s="101" t="s">
        <v>20</v>
      </c>
      <c r="D9" s="3" t="s">
        <v>6</v>
      </c>
      <c r="E9" s="101" t="s">
        <v>5</v>
      </c>
      <c r="F9" s="102" t="s">
        <v>14</v>
      </c>
      <c r="G9" s="27" t="s">
        <v>288</v>
      </c>
      <c r="H9" s="59" t="s">
        <v>297</v>
      </c>
      <c r="I9" s="84"/>
    </row>
    <row r="10" spans="2:9" ht="44.25" customHeight="1" thickBot="1" x14ac:dyDescent="0.3">
      <c r="B10" s="3">
        <v>1</v>
      </c>
      <c r="C10" s="5" t="s">
        <v>371</v>
      </c>
      <c r="D10" s="3">
        <v>1</v>
      </c>
      <c r="E10" s="3" t="s">
        <v>273</v>
      </c>
      <c r="F10" s="67"/>
      <c r="G10" s="67">
        <f t="shared" ref="G10:G30" si="0">F10*D10</f>
        <v>0</v>
      </c>
      <c r="H10" s="62"/>
      <c r="I10" s="84"/>
    </row>
    <row r="11" spans="2:9" ht="43.5" customHeight="1" thickBot="1" x14ac:dyDescent="0.3">
      <c r="B11" s="3">
        <v>2</v>
      </c>
      <c r="C11" s="5" t="s">
        <v>372</v>
      </c>
      <c r="D11" s="3">
        <v>1</v>
      </c>
      <c r="E11" s="3" t="s">
        <v>273</v>
      </c>
      <c r="F11" s="67"/>
      <c r="G11" s="67">
        <f t="shared" si="0"/>
        <v>0</v>
      </c>
      <c r="H11" s="63"/>
      <c r="I11" s="84"/>
    </row>
    <row r="12" spans="2:9" ht="20.100000000000001" customHeight="1" thickBot="1" x14ac:dyDescent="0.3">
      <c r="B12" s="3">
        <v>3</v>
      </c>
      <c r="C12" s="5" t="s">
        <v>373</v>
      </c>
      <c r="D12" s="3">
        <v>3</v>
      </c>
      <c r="E12" s="3" t="s">
        <v>273</v>
      </c>
      <c r="F12" s="138"/>
      <c r="G12" s="67">
        <f t="shared" si="0"/>
        <v>0</v>
      </c>
      <c r="H12" s="63"/>
      <c r="I12" s="84"/>
    </row>
    <row r="13" spans="2:9" ht="20.100000000000001" customHeight="1" thickBot="1" x14ac:dyDescent="0.3">
      <c r="B13" s="3">
        <v>4</v>
      </c>
      <c r="C13" s="5" t="s">
        <v>374</v>
      </c>
      <c r="D13" s="3">
        <v>2</v>
      </c>
      <c r="E13" s="3" t="s">
        <v>4</v>
      </c>
      <c r="F13" s="138"/>
      <c r="G13" s="67">
        <f t="shared" si="0"/>
        <v>0</v>
      </c>
      <c r="H13" s="63"/>
      <c r="I13" s="84"/>
    </row>
    <row r="14" spans="2:9" ht="20.100000000000001" customHeight="1" thickBot="1" x14ac:dyDescent="0.3">
      <c r="B14" s="3">
        <v>5</v>
      </c>
      <c r="C14" s="5" t="s">
        <v>556</v>
      </c>
      <c r="D14" s="3">
        <v>4</v>
      </c>
      <c r="E14" s="3" t="s">
        <v>4</v>
      </c>
      <c r="F14" s="138"/>
      <c r="G14" s="67">
        <f t="shared" si="0"/>
        <v>0</v>
      </c>
      <c r="H14" s="63"/>
      <c r="I14" s="84"/>
    </row>
    <row r="15" spans="2:9" ht="20.100000000000001" customHeight="1" thickBot="1" x14ac:dyDescent="0.3">
      <c r="B15" s="3">
        <v>6</v>
      </c>
      <c r="C15" s="5" t="s">
        <v>375</v>
      </c>
      <c r="D15" s="3">
        <v>2</v>
      </c>
      <c r="E15" s="3" t="s">
        <v>4</v>
      </c>
      <c r="F15" s="138"/>
      <c r="G15" s="67">
        <f t="shared" si="0"/>
        <v>0</v>
      </c>
      <c r="H15" s="63"/>
      <c r="I15" s="84"/>
    </row>
    <row r="16" spans="2:9" ht="20.100000000000001" customHeight="1" thickBot="1" x14ac:dyDescent="0.3">
      <c r="B16" s="3">
        <v>7</v>
      </c>
      <c r="C16" s="5" t="s">
        <v>376</v>
      </c>
      <c r="D16" s="3">
        <v>12</v>
      </c>
      <c r="E16" s="3" t="s">
        <v>4</v>
      </c>
      <c r="F16" s="138"/>
      <c r="G16" s="67">
        <f t="shared" si="0"/>
        <v>0</v>
      </c>
      <c r="H16" s="63"/>
      <c r="I16" s="84"/>
    </row>
    <row r="17" spans="2:9" ht="20.100000000000001" customHeight="1" thickBot="1" x14ac:dyDescent="0.3">
      <c r="B17" s="3">
        <v>8</v>
      </c>
      <c r="C17" s="5" t="s">
        <v>377</v>
      </c>
      <c r="D17" s="3">
        <v>5</v>
      </c>
      <c r="E17" s="3" t="s">
        <v>4</v>
      </c>
      <c r="F17" s="138"/>
      <c r="G17" s="67">
        <f t="shared" si="0"/>
        <v>0</v>
      </c>
      <c r="H17" s="63"/>
      <c r="I17" s="84"/>
    </row>
    <row r="18" spans="2:9" ht="20.100000000000001" customHeight="1" thickBot="1" x14ac:dyDescent="0.3">
      <c r="B18" s="3">
        <v>9</v>
      </c>
      <c r="C18" s="5" t="s">
        <v>378</v>
      </c>
      <c r="D18" s="3">
        <v>2</v>
      </c>
      <c r="E18" s="3" t="s">
        <v>4</v>
      </c>
      <c r="F18" s="138"/>
      <c r="G18" s="67">
        <f t="shared" si="0"/>
        <v>0</v>
      </c>
      <c r="H18" s="63"/>
      <c r="I18" s="84"/>
    </row>
    <row r="19" spans="2:9" ht="20.100000000000001" customHeight="1" thickBot="1" x14ac:dyDescent="0.3">
      <c r="B19" s="3">
        <v>10</v>
      </c>
      <c r="C19" s="5" t="s">
        <v>379</v>
      </c>
      <c r="D19" s="3">
        <v>1</v>
      </c>
      <c r="E19" s="3" t="s">
        <v>4</v>
      </c>
      <c r="F19" s="138"/>
      <c r="G19" s="67">
        <f t="shared" si="0"/>
        <v>0</v>
      </c>
      <c r="H19" s="63"/>
      <c r="I19" s="84"/>
    </row>
    <row r="20" spans="2:9" ht="20.100000000000001" customHeight="1" thickBot="1" x14ac:dyDescent="0.3">
      <c r="B20" s="3">
        <v>11</v>
      </c>
      <c r="C20" s="5" t="s">
        <v>380</v>
      </c>
      <c r="D20" s="3">
        <v>1</v>
      </c>
      <c r="E20" s="3" t="s">
        <v>4</v>
      </c>
      <c r="F20" s="138"/>
      <c r="G20" s="67">
        <f t="shared" si="0"/>
        <v>0</v>
      </c>
      <c r="H20" s="63"/>
      <c r="I20" s="84"/>
    </row>
    <row r="21" spans="2:9" ht="20.100000000000001" customHeight="1" thickBot="1" x14ac:dyDescent="0.3">
      <c r="B21" s="3">
        <v>12</v>
      </c>
      <c r="C21" s="5" t="s">
        <v>381</v>
      </c>
      <c r="D21" s="3">
        <v>1</v>
      </c>
      <c r="E21" s="3" t="s">
        <v>4</v>
      </c>
      <c r="F21" s="138"/>
      <c r="G21" s="67">
        <f t="shared" si="0"/>
        <v>0</v>
      </c>
      <c r="H21" s="158"/>
      <c r="I21" s="84"/>
    </row>
    <row r="22" spans="2:9" ht="20.100000000000001" customHeight="1" thickBot="1" x14ac:dyDescent="0.3">
      <c r="B22" s="3">
        <v>13</v>
      </c>
      <c r="C22" s="5" t="s">
        <v>382</v>
      </c>
      <c r="D22" s="3">
        <v>18</v>
      </c>
      <c r="E22" s="3" t="s">
        <v>4</v>
      </c>
      <c r="F22" s="138"/>
      <c r="G22" s="67">
        <f t="shared" si="0"/>
        <v>0</v>
      </c>
      <c r="H22" s="158"/>
      <c r="I22" s="84"/>
    </row>
    <row r="23" spans="2:9" ht="20.100000000000001" customHeight="1" thickBot="1" x14ac:dyDescent="0.3">
      <c r="B23" s="3">
        <v>14</v>
      </c>
      <c r="C23" s="5" t="s">
        <v>383</v>
      </c>
      <c r="D23" s="3">
        <v>1</v>
      </c>
      <c r="E23" s="3" t="s">
        <v>4</v>
      </c>
      <c r="F23" s="138"/>
      <c r="G23" s="67">
        <f t="shared" si="0"/>
        <v>0</v>
      </c>
      <c r="H23" s="158"/>
      <c r="I23" s="84"/>
    </row>
    <row r="24" spans="2:9" ht="20.100000000000001" customHeight="1" thickBot="1" x14ac:dyDescent="0.3">
      <c r="B24" s="3">
        <v>15</v>
      </c>
      <c r="C24" s="5" t="s">
        <v>384</v>
      </c>
      <c r="D24" s="3">
        <v>1</v>
      </c>
      <c r="E24" s="3" t="s">
        <v>4</v>
      </c>
      <c r="F24" s="138"/>
      <c r="G24" s="67">
        <f t="shared" si="0"/>
        <v>0</v>
      </c>
      <c r="H24" s="158"/>
      <c r="I24" s="84"/>
    </row>
    <row r="25" spans="2:9" ht="20.100000000000001" customHeight="1" thickBot="1" x14ac:dyDescent="0.3">
      <c r="B25" s="3">
        <v>16</v>
      </c>
      <c r="C25" s="5" t="s">
        <v>270</v>
      </c>
      <c r="D25" s="3">
        <v>5</v>
      </c>
      <c r="E25" s="3" t="s">
        <v>274</v>
      </c>
      <c r="F25" s="138"/>
      <c r="G25" s="67">
        <f t="shared" si="0"/>
        <v>0</v>
      </c>
      <c r="H25" s="63"/>
      <c r="I25" s="84"/>
    </row>
    <row r="26" spans="2:9" ht="20.100000000000001" customHeight="1" thickBot="1" x14ac:dyDescent="0.3">
      <c r="B26" s="3">
        <v>17</v>
      </c>
      <c r="C26" s="5" t="s">
        <v>385</v>
      </c>
      <c r="D26" s="125">
        <f>(80-24)*1.1</f>
        <v>61.600000000000009</v>
      </c>
      <c r="E26" s="3" t="s">
        <v>275</v>
      </c>
      <c r="F26" s="138"/>
      <c r="G26" s="67">
        <f t="shared" si="0"/>
        <v>0</v>
      </c>
      <c r="H26" s="158"/>
      <c r="I26" s="84"/>
    </row>
    <row r="27" spans="2:9" ht="20.100000000000001" customHeight="1" thickBot="1" x14ac:dyDescent="0.3">
      <c r="B27" s="3">
        <v>18</v>
      </c>
      <c r="C27" s="5" t="s">
        <v>386</v>
      </c>
      <c r="D27" s="125">
        <f>(36+7.31+0.63+2.51+5.23+0.38+0.081+1.64+0.53+10)*1.1</f>
        <v>70.742100000000008</v>
      </c>
      <c r="E27" s="3" t="s">
        <v>275</v>
      </c>
      <c r="F27" s="138"/>
      <c r="G27" s="67">
        <f t="shared" si="0"/>
        <v>0</v>
      </c>
      <c r="H27" s="158"/>
      <c r="I27" s="84"/>
    </row>
    <row r="28" spans="2:9" ht="37.5" customHeight="1" thickBot="1" x14ac:dyDescent="0.3">
      <c r="B28" s="3">
        <v>19</v>
      </c>
      <c r="C28" s="5" t="s">
        <v>387</v>
      </c>
      <c r="D28" s="125">
        <f>56*1.35</f>
        <v>75.600000000000009</v>
      </c>
      <c r="E28" s="3" t="s">
        <v>275</v>
      </c>
      <c r="F28" s="138"/>
      <c r="G28" s="67">
        <f t="shared" si="0"/>
        <v>0</v>
      </c>
      <c r="H28" s="63"/>
      <c r="I28" s="84"/>
    </row>
    <row r="29" spans="2:9" ht="20.100000000000001" customHeight="1" thickBot="1" x14ac:dyDescent="0.3">
      <c r="B29" s="3">
        <v>20</v>
      </c>
      <c r="C29" s="5" t="s">
        <v>271</v>
      </c>
      <c r="D29" s="125">
        <f>(D26+D27)*1.2</f>
        <v>158.81052000000003</v>
      </c>
      <c r="E29" s="3" t="s">
        <v>276</v>
      </c>
      <c r="F29" s="138"/>
      <c r="G29" s="67">
        <f t="shared" si="0"/>
        <v>0</v>
      </c>
      <c r="H29" s="63"/>
      <c r="I29" s="84"/>
    </row>
    <row r="30" spans="2:9" ht="20.100000000000001" customHeight="1" thickBot="1" x14ac:dyDescent="0.3">
      <c r="B30" s="28">
        <v>21</v>
      </c>
      <c r="C30" s="5" t="s">
        <v>272</v>
      </c>
      <c r="D30" s="139">
        <v>2</v>
      </c>
      <c r="E30" s="3" t="s">
        <v>277</v>
      </c>
      <c r="F30" s="138"/>
      <c r="G30" s="67">
        <f t="shared" si="0"/>
        <v>0</v>
      </c>
      <c r="H30" s="52"/>
      <c r="I30" s="84"/>
    </row>
    <row r="31" spans="2:9" ht="20.100000000000001" customHeight="1" thickBot="1" x14ac:dyDescent="0.3">
      <c r="B31" s="3"/>
      <c r="C31" s="5" t="s">
        <v>30</v>
      </c>
      <c r="D31" s="126"/>
      <c r="E31" s="3"/>
      <c r="F31" s="67"/>
      <c r="G31" s="67">
        <f>SUM(G10:G30)</f>
        <v>0</v>
      </c>
      <c r="H31" s="52"/>
      <c r="I31" s="84"/>
    </row>
    <row r="32" spans="2:9" ht="20.100000000000001" customHeight="1" thickBot="1" x14ac:dyDescent="0.3">
      <c r="B32" s="4"/>
      <c r="C32" s="112" t="s">
        <v>41</v>
      </c>
      <c r="D32" s="4"/>
      <c r="E32" s="4"/>
      <c r="F32" s="107"/>
      <c r="G32" s="107">
        <f>G31</f>
        <v>0</v>
      </c>
      <c r="I32" s="84"/>
    </row>
    <row r="33" spans="2:9" ht="20.100000000000001" customHeight="1" thickBot="1" x14ac:dyDescent="0.3">
      <c r="B33" s="3"/>
      <c r="C33" s="5" t="s">
        <v>39</v>
      </c>
      <c r="D33" s="3"/>
      <c r="E33" s="3"/>
      <c r="F33" s="67"/>
      <c r="G33" s="113">
        <f>G32*20/100</f>
        <v>0</v>
      </c>
      <c r="I33" s="84"/>
    </row>
    <row r="34" spans="2:9" ht="20.100000000000001" customHeight="1" thickBot="1" x14ac:dyDescent="0.3">
      <c r="B34" s="4"/>
      <c r="C34" s="112" t="s">
        <v>42</v>
      </c>
      <c r="D34" s="4"/>
      <c r="E34" s="4"/>
      <c r="F34" s="107"/>
      <c r="G34" s="107">
        <f>SUM(G32:G33)</f>
        <v>0</v>
      </c>
      <c r="I34" s="84"/>
    </row>
    <row r="36" spans="2:9" ht="15.75" x14ac:dyDescent="0.25">
      <c r="B36" s="85"/>
      <c r="C36" s="151" t="s">
        <v>559</v>
      </c>
      <c r="D36" s="85"/>
      <c r="E36" s="85"/>
      <c r="F36" s="85"/>
      <c r="G36" s="85"/>
    </row>
  </sheetData>
  <mergeCells count="2">
    <mergeCell ref="H26:H27"/>
    <mergeCell ref="H21:H2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topLeftCell="A13" workbookViewId="0">
      <selection activeCell="C41" sqref="C41"/>
    </sheetView>
  </sheetViews>
  <sheetFormatPr defaultRowHeight="15" x14ac:dyDescent="0.25"/>
  <cols>
    <col min="1" max="1" width="21.140625" customWidth="1"/>
    <col min="2" max="2" width="5.7109375" customWidth="1"/>
    <col min="3" max="3" width="72.7109375" customWidth="1"/>
    <col min="4" max="4" width="8.42578125" customWidth="1"/>
    <col min="5" max="5" width="10.7109375" customWidth="1"/>
    <col min="6" max="6" width="14.28515625" style="32" customWidth="1"/>
    <col min="7" max="7" width="12.7109375" style="32" customWidth="1"/>
    <col min="8" max="8" width="31.140625" style="1" customWidth="1"/>
    <col min="9" max="9" width="6.85546875" customWidth="1"/>
    <col min="10" max="13" width="16.85546875" customWidth="1"/>
  </cols>
  <sheetData>
    <row r="2" spans="2:9" ht="15.75" thickBot="1" x14ac:dyDescent="0.3">
      <c r="B2" s="6" t="s">
        <v>32</v>
      </c>
      <c r="C2" s="6"/>
      <c r="D2" s="3"/>
      <c r="E2" s="3"/>
      <c r="F2" s="27"/>
      <c r="G2" s="27"/>
    </row>
    <row r="3" spans="2:9" ht="15.75" thickBot="1" x14ac:dyDescent="0.3">
      <c r="B3" s="23" t="s">
        <v>331</v>
      </c>
      <c r="C3" s="6"/>
      <c r="D3" s="3"/>
      <c r="E3" s="3"/>
      <c r="F3" s="27"/>
      <c r="G3" s="27"/>
    </row>
    <row r="4" spans="2:9" ht="15.75" thickBot="1" x14ac:dyDescent="0.3">
      <c r="B4" s="6" t="s">
        <v>33</v>
      </c>
      <c r="C4" s="6"/>
      <c r="D4" s="3"/>
      <c r="E4" s="3"/>
      <c r="F4" s="27"/>
      <c r="G4" s="27"/>
    </row>
    <row r="5" spans="2:9" ht="15.75" thickBot="1" x14ac:dyDescent="0.3">
      <c r="B5" s="6" t="s">
        <v>34</v>
      </c>
      <c r="C5" s="6"/>
      <c r="D5" s="3"/>
      <c r="E5" s="3"/>
      <c r="F5" s="27"/>
      <c r="G5" s="27"/>
    </row>
    <row r="6" spans="2:9" ht="15.75" thickBot="1" x14ac:dyDescent="0.3">
      <c r="B6" s="6" t="s">
        <v>283</v>
      </c>
      <c r="C6" s="6"/>
      <c r="D6" s="3"/>
      <c r="E6" s="3"/>
      <c r="F6" s="27"/>
      <c r="G6" s="27"/>
    </row>
    <row r="7" spans="2:9" ht="15.75" thickBot="1" x14ac:dyDescent="0.3">
      <c r="B7" s="31"/>
      <c r="C7" s="31"/>
      <c r="D7" s="28"/>
      <c r="E7" s="28"/>
      <c r="F7" s="64"/>
      <c r="G7" s="64"/>
    </row>
    <row r="8" spans="2:9" x14ac:dyDescent="0.25">
      <c r="B8" s="38"/>
      <c r="C8" s="39"/>
      <c r="D8" s="38"/>
      <c r="E8" s="38"/>
      <c r="F8" s="65"/>
      <c r="G8" s="65"/>
    </row>
    <row r="9" spans="2:9" ht="75.75" customHeight="1" thickBot="1" x14ac:dyDescent="0.3">
      <c r="B9" s="28" t="s">
        <v>21</v>
      </c>
      <c r="C9" s="100" t="s">
        <v>20</v>
      </c>
      <c r="D9" s="28" t="s">
        <v>6</v>
      </c>
      <c r="E9" s="100" t="s">
        <v>5</v>
      </c>
      <c r="F9" s="140" t="s">
        <v>14</v>
      </c>
      <c r="G9" s="64" t="s">
        <v>288</v>
      </c>
      <c r="H9" s="59" t="s">
        <v>296</v>
      </c>
      <c r="I9" s="84"/>
    </row>
    <row r="10" spans="2:9" ht="20.100000000000001" customHeight="1" thickBot="1" x14ac:dyDescent="0.3">
      <c r="B10" s="28">
        <v>1</v>
      </c>
      <c r="C10" s="98" t="s">
        <v>350</v>
      </c>
      <c r="D10" s="28">
        <v>1</v>
      </c>
      <c r="E10" s="28" t="s">
        <v>273</v>
      </c>
      <c r="F10" s="109"/>
      <c r="G10" s="64">
        <f>F10*D10</f>
        <v>0</v>
      </c>
      <c r="H10" s="83"/>
      <c r="I10" s="84"/>
    </row>
    <row r="11" spans="2:9" ht="20.100000000000001" customHeight="1" thickBot="1" x14ac:dyDescent="0.3">
      <c r="B11" s="28">
        <v>2</v>
      </c>
      <c r="C11" s="98" t="s">
        <v>351</v>
      </c>
      <c r="D11" s="28">
        <v>2</v>
      </c>
      <c r="E11" s="28" t="s">
        <v>273</v>
      </c>
      <c r="F11" s="109"/>
      <c r="G11" s="64">
        <f t="shared" ref="G11:G31" si="0">F11*D11</f>
        <v>0</v>
      </c>
      <c r="H11" s="83"/>
      <c r="I11" s="84"/>
    </row>
    <row r="12" spans="2:9" ht="20.100000000000001" customHeight="1" thickBot="1" x14ac:dyDescent="0.3">
      <c r="B12" s="28">
        <v>3</v>
      </c>
      <c r="C12" s="98" t="s">
        <v>352</v>
      </c>
      <c r="D12" s="28">
        <v>1</v>
      </c>
      <c r="E12" s="28" t="s">
        <v>273</v>
      </c>
      <c r="F12" s="109"/>
      <c r="G12" s="64">
        <f t="shared" si="0"/>
        <v>0</v>
      </c>
      <c r="H12" s="83"/>
      <c r="I12" s="84"/>
    </row>
    <row r="13" spans="2:9" ht="20.100000000000001" customHeight="1" thickBot="1" x14ac:dyDescent="0.3">
      <c r="B13" s="28">
        <v>4</v>
      </c>
      <c r="C13" s="98" t="s">
        <v>353</v>
      </c>
      <c r="D13" s="28">
        <v>1</v>
      </c>
      <c r="E13" s="28" t="s">
        <v>273</v>
      </c>
      <c r="F13" s="109"/>
      <c r="G13" s="64">
        <f t="shared" si="0"/>
        <v>0</v>
      </c>
      <c r="H13" s="83"/>
      <c r="I13" s="84"/>
    </row>
    <row r="14" spans="2:9" ht="20.100000000000001" customHeight="1" thickBot="1" x14ac:dyDescent="0.3">
      <c r="B14" s="28">
        <v>5</v>
      </c>
      <c r="C14" s="98" t="s">
        <v>354</v>
      </c>
      <c r="D14" s="28">
        <v>3</v>
      </c>
      <c r="E14" s="28" t="s">
        <v>273</v>
      </c>
      <c r="F14" s="109"/>
      <c r="G14" s="64">
        <f t="shared" si="0"/>
        <v>0</v>
      </c>
      <c r="H14" s="83"/>
      <c r="I14" s="84"/>
    </row>
    <row r="15" spans="2:9" ht="20.100000000000001" customHeight="1" thickBot="1" x14ac:dyDescent="0.3">
      <c r="B15" s="28">
        <v>6</v>
      </c>
      <c r="C15" s="98" t="s">
        <v>355</v>
      </c>
      <c r="D15" s="28">
        <v>3</v>
      </c>
      <c r="E15" s="28" t="s">
        <v>273</v>
      </c>
      <c r="F15" s="109"/>
      <c r="G15" s="64">
        <f t="shared" si="0"/>
        <v>0</v>
      </c>
      <c r="H15" s="83"/>
      <c r="I15" s="84"/>
    </row>
    <row r="16" spans="2:9" ht="20.100000000000001" customHeight="1" thickBot="1" x14ac:dyDescent="0.3">
      <c r="B16" s="28">
        <v>7</v>
      </c>
      <c r="C16" s="98" t="s">
        <v>356</v>
      </c>
      <c r="D16" s="28">
        <v>1</v>
      </c>
      <c r="E16" s="28" t="s">
        <v>273</v>
      </c>
      <c r="F16" s="109"/>
      <c r="G16" s="64">
        <f t="shared" si="0"/>
        <v>0</v>
      </c>
      <c r="H16" s="83"/>
      <c r="I16" s="84"/>
    </row>
    <row r="17" spans="2:9" ht="20.100000000000001" customHeight="1" thickBot="1" x14ac:dyDescent="0.3">
      <c r="B17" s="28">
        <v>8</v>
      </c>
      <c r="C17" s="98" t="s">
        <v>357</v>
      </c>
      <c r="D17" s="28">
        <v>2</v>
      </c>
      <c r="E17" s="28" t="s">
        <v>273</v>
      </c>
      <c r="F17" s="109"/>
      <c r="G17" s="64">
        <f t="shared" si="0"/>
        <v>0</v>
      </c>
      <c r="H17" s="83"/>
      <c r="I17" s="84"/>
    </row>
    <row r="18" spans="2:9" ht="20.100000000000001" customHeight="1" thickBot="1" x14ac:dyDescent="0.3">
      <c r="B18" s="28">
        <v>9</v>
      </c>
      <c r="C18" s="98" t="s">
        <v>358</v>
      </c>
      <c r="D18" s="141">
        <f>6*1.15</f>
        <v>6.8999999999999995</v>
      </c>
      <c r="E18" s="28" t="s">
        <v>274</v>
      </c>
      <c r="F18" s="109"/>
      <c r="G18" s="64">
        <f t="shared" si="0"/>
        <v>0</v>
      </c>
      <c r="H18" s="83"/>
      <c r="I18" s="84"/>
    </row>
    <row r="19" spans="2:9" ht="20.100000000000001" customHeight="1" thickBot="1" x14ac:dyDescent="0.3">
      <c r="B19" s="28">
        <v>10</v>
      </c>
      <c r="C19" s="98" t="s">
        <v>359</v>
      </c>
      <c r="D19" s="141">
        <f>69*1.15</f>
        <v>79.349999999999994</v>
      </c>
      <c r="E19" s="28" t="s">
        <v>274</v>
      </c>
      <c r="F19" s="109"/>
      <c r="G19" s="64">
        <f t="shared" si="0"/>
        <v>0</v>
      </c>
      <c r="H19" s="83"/>
      <c r="I19" s="84"/>
    </row>
    <row r="20" spans="2:9" ht="20.100000000000001" customHeight="1" thickBot="1" x14ac:dyDescent="0.3">
      <c r="B20" s="28">
        <v>11</v>
      </c>
      <c r="C20" s="98" t="s">
        <v>360</v>
      </c>
      <c r="D20" s="141">
        <f>106*1.15</f>
        <v>121.89999999999999</v>
      </c>
      <c r="E20" s="28" t="s">
        <v>274</v>
      </c>
      <c r="F20" s="109"/>
      <c r="G20" s="64">
        <f t="shared" si="0"/>
        <v>0</v>
      </c>
      <c r="H20" s="83"/>
      <c r="I20" s="84"/>
    </row>
    <row r="21" spans="2:9" ht="20.100000000000001" customHeight="1" thickBot="1" x14ac:dyDescent="0.3">
      <c r="B21" s="28">
        <v>12</v>
      </c>
      <c r="C21" s="98" t="s">
        <v>361</v>
      </c>
      <c r="D21" s="141">
        <f>168*1.15</f>
        <v>193.2</v>
      </c>
      <c r="E21" s="28" t="s">
        <v>274</v>
      </c>
      <c r="F21" s="109"/>
      <c r="G21" s="64">
        <f t="shared" si="0"/>
        <v>0</v>
      </c>
      <c r="H21" s="83"/>
      <c r="I21" s="84"/>
    </row>
    <row r="22" spans="2:9" ht="20.100000000000001" customHeight="1" thickBot="1" x14ac:dyDescent="0.3">
      <c r="B22" s="28">
        <v>13</v>
      </c>
      <c r="C22" s="98" t="s">
        <v>362</v>
      </c>
      <c r="D22" s="141">
        <f>D18*1.1</f>
        <v>7.59</v>
      </c>
      <c r="E22" s="28" t="s">
        <v>274</v>
      </c>
      <c r="F22" s="109"/>
      <c r="G22" s="64">
        <f t="shared" si="0"/>
        <v>0</v>
      </c>
      <c r="H22" s="83"/>
      <c r="I22" s="84"/>
    </row>
    <row r="23" spans="2:9" ht="20.100000000000001" customHeight="1" thickBot="1" x14ac:dyDescent="0.3">
      <c r="B23" s="28">
        <v>14</v>
      </c>
      <c r="C23" s="98" t="s">
        <v>363</v>
      </c>
      <c r="D23" s="141">
        <f>D19*1.1</f>
        <v>87.284999999999997</v>
      </c>
      <c r="E23" s="28" t="s">
        <v>274</v>
      </c>
      <c r="F23" s="109"/>
      <c r="G23" s="64">
        <f t="shared" si="0"/>
        <v>0</v>
      </c>
      <c r="H23" s="83"/>
      <c r="I23" s="84"/>
    </row>
    <row r="24" spans="2:9" ht="20.100000000000001" customHeight="1" thickBot="1" x14ac:dyDescent="0.3">
      <c r="B24" s="28">
        <v>15</v>
      </c>
      <c r="C24" s="98" t="s">
        <v>364</v>
      </c>
      <c r="D24" s="141">
        <f>D20*1.1</f>
        <v>134.09</v>
      </c>
      <c r="E24" s="28" t="s">
        <v>274</v>
      </c>
      <c r="F24" s="109"/>
      <c r="G24" s="64">
        <f t="shared" si="0"/>
        <v>0</v>
      </c>
      <c r="H24" s="83"/>
      <c r="I24" s="84"/>
    </row>
    <row r="25" spans="2:9" ht="20.100000000000001" customHeight="1" thickBot="1" x14ac:dyDescent="0.3">
      <c r="B25" s="28">
        <v>16</v>
      </c>
      <c r="C25" s="98" t="s">
        <v>365</v>
      </c>
      <c r="D25" s="141">
        <f>D21*1.1</f>
        <v>212.52</v>
      </c>
      <c r="E25" s="28" t="s">
        <v>274</v>
      </c>
      <c r="F25" s="109"/>
      <c r="G25" s="64">
        <f t="shared" si="0"/>
        <v>0</v>
      </c>
      <c r="H25" s="83"/>
      <c r="I25" s="84"/>
    </row>
    <row r="26" spans="2:9" ht="20.100000000000001" customHeight="1" thickBot="1" x14ac:dyDescent="0.3">
      <c r="B26" s="28">
        <v>17</v>
      </c>
      <c r="C26" s="98" t="s">
        <v>366</v>
      </c>
      <c r="D26" s="141">
        <v>5</v>
      </c>
      <c r="E26" s="28" t="s">
        <v>4</v>
      </c>
      <c r="F26" s="109"/>
      <c r="G26" s="64">
        <f t="shared" si="0"/>
        <v>0</v>
      </c>
      <c r="H26" s="83"/>
      <c r="I26" s="84"/>
    </row>
    <row r="27" spans="2:9" ht="20.100000000000001" customHeight="1" thickBot="1" x14ac:dyDescent="0.3">
      <c r="B27" s="28">
        <v>18</v>
      </c>
      <c r="C27" s="98" t="s">
        <v>367</v>
      </c>
      <c r="D27" s="28">
        <v>0.5</v>
      </c>
      <c r="E27" s="28" t="s">
        <v>276</v>
      </c>
      <c r="F27" s="109"/>
      <c r="G27" s="64">
        <f t="shared" si="0"/>
        <v>0</v>
      </c>
      <c r="H27" s="83"/>
      <c r="I27" s="84"/>
    </row>
    <row r="28" spans="2:9" ht="20.100000000000001" customHeight="1" thickBot="1" x14ac:dyDescent="0.3">
      <c r="B28" s="28">
        <v>19</v>
      </c>
      <c r="C28" s="98" t="s">
        <v>370</v>
      </c>
      <c r="D28" s="141">
        <v>14</v>
      </c>
      <c r="E28" s="28" t="s">
        <v>274</v>
      </c>
      <c r="F28" s="109"/>
      <c r="G28" s="64">
        <f t="shared" si="0"/>
        <v>0</v>
      </c>
      <c r="H28" s="83"/>
      <c r="I28" s="84"/>
    </row>
    <row r="29" spans="2:9" ht="20.100000000000001" customHeight="1" thickBot="1" x14ac:dyDescent="0.3">
      <c r="B29" s="28">
        <v>20</v>
      </c>
      <c r="C29" s="98" t="s">
        <v>368</v>
      </c>
      <c r="D29" s="28">
        <v>4</v>
      </c>
      <c r="E29" s="28" t="s">
        <v>4</v>
      </c>
      <c r="F29" s="109"/>
      <c r="G29" s="64">
        <f t="shared" si="0"/>
        <v>0</v>
      </c>
      <c r="H29" s="83"/>
      <c r="I29" s="84"/>
    </row>
    <row r="30" spans="2:9" ht="20.100000000000001" customHeight="1" thickBot="1" x14ac:dyDescent="0.3">
      <c r="B30" s="28">
        <v>21</v>
      </c>
      <c r="C30" s="98" t="s">
        <v>369</v>
      </c>
      <c r="D30" s="141">
        <f>(D18+D19+D20+D21)/2/1.5</f>
        <v>133.78333333333333</v>
      </c>
      <c r="E30" s="28" t="s">
        <v>280</v>
      </c>
      <c r="F30" s="109"/>
      <c r="G30" s="64">
        <f t="shared" si="0"/>
        <v>0</v>
      </c>
      <c r="H30" s="83"/>
      <c r="I30" s="84"/>
    </row>
    <row r="31" spans="2:9" ht="20.100000000000001" customHeight="1" thickBot="1" x14ac:dyDescent="0.3">
      <c r="B31" s="28">
        <v>22</v>
      </c>
      <c r="C31" s="98" t="s">
        <v>272</v>
      </c>
      <c r="D31" s="139">
        <v>4</v>
      </c>
      <c r="E31" s="28" t="s">
        <v>281</v>
      </c>
      <c r="F31" s="109"/>
      <c r="G31" s="64">
        <f t="shared" si="0"/>
        <v>0</v>
      </c>
      <c r="H31" s="83"/>
      <c r="I31" s="84"/>
    </row>
    <row r="32" spans="2:9" ht="20.100000000000001" customHeight="1" thickBot="1" x14ac:dyDescent="0.3">
      <c r="B32" s="3"/>
      <c r="C32" s="5" t="s">
        <v>30</v>
      </c>
      <c r="D32" s="126"/>
      <c r="E32" s="3"/>
      <c r="F32" s="27"/>
      <c r="G32" s="27">
        <f>SUM(G10:G31)</f>
        <v>0</v>
      </c>
      <c r="H32" s="83"/>
      <c r="I32" s="84"/>
    </row>
    <row r="33" spans="2:9" ht="20.100000000000001" customHeight="1" thickBot="1" x14ac:dyDescent="0.3">
      <c r="B33" s="4"/>
      <c r="C33" s="112" t="s">
        <v>41</v>
      </c>
      <c r="D33" s="4"/>
      <c r="E33" s="4"/>
      <c r="F33" s="104"/>
      <c r="G33" s="104">
        <f>G32</f>
        <v>0</v>
      </c>
      <c r="H33" s="83"/>
      <c r="I33" s="84"/>
    </row>
    <row r="34" spans="2:9" ht="20.100000000000001" customHeight="1" thickBot="1" x14ac:dyDescent="0.3">
      <c r="B34" s="3"/>
      <c r="C34" s="5" t="s">
        <v>39</v>
      </c>
      <c r="D34" s="3"/>
      <c r="E34" s="3"/>
      <c r="F34" s="27"/>
      <c r="G34" s="142">
        <f>G33*20/100</f>
        <v>0</v>
      </c>
      <c r="I34" s="84"/>
    </row>
    <row r="35" spans="2:9" ht="20.100000000000001" customHeight="1" thickBot="1" x14ac:dyDescent="0.3">
      <c r="B35" s="4"/>
      <c r="C35" s="112" t="s">
        <v>42</v>
      </c>
      <c r="D35" s="4"/>
      <c r="E35" s="4"/>
      <c r="F35" s="104"/>
      <c r="G35" s="104">
        <f>SUM(G33:G34)</f>
        <v>0</v>
      </c>
      <c r="I35" s="84"/>
    </row>
    <row r="37" spans="2:9" ht="15.75" x14ac:dyDescent="0.25">
      <c r="C37" s="151" t="s">
        <v>559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I31"/>
  <sheetViews>
    <sheetView workbookViewId="0">
      <selection activeCell="C30" sqref="C30"/>
    </sheetView>
  </sheetViews>
  <sheetFormatPr defaultRowHeight="15" x14ac:dyDescent="0.25"/>
  <cols>
    <col min="2" max="2" width="5.7109375" customWidth="1"/>
    <col min="3" max="3" width="65.7109375" customWidth="1"/>
    <col min="4" max="5" width="8.85546875" customWidth="1"/>
    <col min="6" max="6" width="14.7109375" style="1" customWidth="1"/>
    <col min="7" max="7" width="13" style="1" customWidth="1"/>
    <col min="8" max="8" width="13.42578125" customWidth="1"/>
  </cols>
  <sheetData>
    <row r="1" spans="2:9" ht="15" customHeight="1" x14ac:dyDescent="0.25">
      <c r="I1" s="84"/>
    </row>
    <row r="2" spans="2:9" ht="15.75" customHeight="1" thickBot="1" x14ac:dyDescent="0.3">
      <c r="B2" s="6" t="s">
        <v>32</v>
      </c>
      <c r="C2" s="6"/>
      <c r="D2" s="3"/>
      <c r="E2" s="3"/>
      <c r="F2" s="3"/>
      <c r="G2" s="3"/>
      <c r="I2" s="84"/>
    </row>
    <row r="3" spans="2:9" ht="15.75" thickBot="1" x14ac:dyDescent="0.3">
      <c r="B3" s="23" t="s">
        <v>332</v>
      </c>
      <c r="C3" s="6"/>
      <c r="D3" s="3"/>
      <c r="E3" s="3"/>
      <c r="F3" s="3"/>
      <c r="G3" s="3"/>
      <c r="I3" s="84"/>
    </row>
    <row r="4" spans="2:9" ht="15.75" thickBot="1" x14ac:dyDescent="0.3">
      <c r="B4" s="6" t="s">
        <v>33</v>
      </c>
      <c r="C4" s="6"/>
      <c r="D4" s="3"/>
      <c r="E4" s="3"/>
      <c r="F4" s="3"/>
      <c r="G4" s="3"/>
      <c r="I4" s="84"/>
    </row>
    <row r="5" spans="2:9" ht="15.75" thickBot="1" x14ac:dyDescent="0.3">
      <c r="B5" s="6" t="s">
        <v>34</v>
      </c>
      <c r="C5" s="6"/>
      <c r="D5" s="3"/>
      <c r="E5" s="3"/>
      <c r="F5" s="3"/>
      <c r="G5" s="3"/>
      <c r="I5" s="84"/>
    </row>
    <row r="6" spans="2:9" ht="15.75" thickBot="1" x14ac:dyDescent="0.3">
      <c r="B6" s="6" t="s">
        <v>282</v>
      </c>
      <c r="C6" s="6"/>
      <c r="D6" s="3"/>
      <c r="E6" s="3"/>
      <c r="F6" s="3"/>
      <c r="G6" s="3"/>
      <c r="I6" s="84"/>
    </row>
    <row r="7" spans="2:9" ht="15.75" thickBot="1" x14ac:dyDescent="0.3">
      <c r="B7" s="6"/>
      <c r="C7" s="6"/>
      <c r="D7" s="3"/>
      <c r="E7" s="3"/>
      <c r="F7" s="3"/>
      <c r="G7" s="3"/>
      <c r="I7" s="84"/>
    </row>
    <row r="8" spans="2:9" ht="15.75" thickBot="1" x14ac:dyDescent="0.3">
      <c r="B8" s="3"/>
      <c r="C8" s="5"/>
      <c r="D8" s="3"/>
      <c r="E8" s="3"/>
      <c r="F8" s="3"/>
      <c r="G8" s="3"/>
      <c r="I8" s="84"/>
    </row>
    <row r="9" spans="2:9" ht="60.75" thickBot="1" x14ac:dyDescent="0.3">
      <c r="B9" s="3" t="s">
        <v>21</v>
      </c>
      <c r="C9" s="101" t="s">
        <v>20</v>
      </c>
      <c r="D9" s="3" t="s">
        <v>6</v>
      </c>
      <c r="E9" s="101" t="s">
        <v>5</v>
      </c>
      <c r="F9" s="101" t="s">
        <v>14</v>
      </c>
      <c r="G9" s="3" t="s">
        <v>288</v>
      </c>
      <c r="H9" s="30"/>
      <c r="I9" s="84"/>
    </row>
    <row r="10" spans="2:9" ht="18" customHeight="1" thickBot="1" x14ac:dyDescent="0.3">
      <c r="B10" s="3">
        <v>1</v>
      </c>
      <c r="C10" s="98" t="s">
        <v>343</v>
      </c>
      <c r="D10" s="125">
        <f>10*1.15</f>
        <v>11.5</v>
      </c>
      <c r="E10" s="3" t="s">
        <v>286</v>
      </c>
      <c r="F10" s="3"/>
      <c r="G10" s="135">
        <f>F10*D10</f>
        <v>0</v>
      </c>
      <c r="H10" s="157" t="s">
        <v>299</v>
      </c>
      <c r="I10" s="84"/>
    </row>
    <row r="11" spans="2:9" ht="18" customHeight="1" thickBot="1" x14ac:dyDescent="0.3">
      <c r="B11" s="3">
        <v>2</v>
      </c>
      <c r="C11" s="5" t="s">
        <v>344</v>
      </c>
      <c r="D11" s="125">
        <f>38*1.15</f>
        <v>43.699999999999996</v>
      </c>
      <c r="E11" s="3" t="s">
        <v>286</v>
      </c>
      <c r="F11" s="3"/>
      <c r="G11" s="135">
        <f t="shared" ref="G11:G20" si="0">F11*D11</f>
        <v>0</v>
      </c>
      <c r="H11" s="157"/>
      <c r="I11" s="84"/>
    </row>
    <row r="12" spans="2:9" ht="18" customHeight="1" thickBot="1" x14ac:dyDescent="0.3">
      <c r="B12" s="3">
        <v>3</v>
      </c>
      <c r="C12" s="5" t="s">
        <v>345</v>
      </c>
      <c r="D12" s="125">
        <v>1</v>
      </c>
      <c r="E12" s="3" t="s">
        <v>4</v>
      </c>
      <c r="F12" s="3"/>
      <c r="G12" s="135">
        <f t="shared" si="0"/>
        <v>0</v>
      </c>
      <c r="H12" s="157"/>
      <c r="I12" s="84"/>
    </row>
    <row r="13" spans="2:9" ht="18" customHeight="1" thickBot="1" x14ac:dyDescent="0.3">
      <c r="B13" s="3">
        <v>4</v>
      </c>
      <c r="C13" s="5" t="s">
        <v>346</v>
      </c>
      <c r="D13" s="125">
        <v>8</v>
      </c>
      <c r="E13" s="3" t="s">
        <v>4</v>
      </c>
      <c r="F13" s="3"/>
      <c r="G13" s="135">
        <f t="shared" si="0"/>
        <v>0</v>
      </c>
      <c r="H13" s="157"/>
      <c r="I13" s="84"/>
    </row>
    <row r="14" spans="2:9" ht="18" customHeight="1" thickBot="1" x14ac:dyDescent="0.3">
      <c r="B14" s="3">
        <v>5</v>
      </c>
      <c r="C14" s="5" t="s">
        <v>347</v>
      </c>
      <c r="D14" s="125">
        <v>13</v>
      </c>
      <c r="E14" s="3" t="s">
        <v>4</v>
      </c>
      <c r="F14" s="3"/>
      <c r="G14" s="135">
        <f t="shared" si="0"/>
        <v>0</v>
      </c>
      <c r="H14" s="157"/>
      <c r="I14" s="84"/>
    </row>
    <row r="15" spans="2:9" ht="18" customHeight="1" thickBot="1" x14ac:dyDescent="0.3">
      <c r="B15" s="3">
        <v>6</v>
      </c>
      <c r="C15" s="5" t="s">
        <v>344</v>
      </c>
      <c r="D15" s="125">
        <f>19*2+17</f>
        <v>55</v>
      </c>
      <c r="E15" s="3" t="s">
        <v>4</v>
      </c>
      <c r="F15" s="3"/>
      <c r="G15" s="135">
        <f t="shared" si="0"/>
        <v>0</v>
      </c>
      <c r="H15" s="157"/>
      <c r="I15" s="84"/>
    </row>
    <row r="16" spans="2:9" ht="18" customHeight="1" thickBot="1" x14ac:dyDescent="0.3">
      <c r="B16" s="3">
        <v>7</v>
      </c>
      <c r="C16" s="5" t="s">
        <v>348</v>
      </c>
      <c r="D16" s="125">
        <f>D10/3</f>
        <v>3.8333333333333335</v>
      </c>
      <c r="E16" s="3" t="s">
        <v>4</v>
      </c>
      <c r="F16" s="3"/>
      <c r="G16" s="135">
        <f t="shared" si="0"/>
        <v>0</v>
      </c>
      <c r="H16" s="157"/>
      <c r="I16" s="84"/>
    </row>
    <row r="17" spans="2:9" ht="18" customHeight="1" thickBot="1" x14ac:dyDescent="0.3">
      <c r="B17" s="3">
        <v>8</v>
      </c>
      <c r="C17" s="5" t="s">
        <v>344</v>
      </c>
      <c r="D17" s="125">
        <f>D11/3</f>
        <v>14.566666666666665</v>
      </c>
      <c r="E17" s="3" t="s">
        <v>4</v>
      </c>
      <c r="F17" s="3"/>
      <c r="G17" s="135">
        <f t="shared" si="0"/>
        <v>0</v>
      </c>
      <c r="H17" s="157"/>
      <c r="I17" s="84"/>
    </row>
    <row r="18" spans="2:9" ht="18" customHeight="1" thickBot="1" x14ac:dyDescent="0.3">
      <c r="B18" s="3">
        <v>9</v>
      </c>
      <c r="C18" s="5" t="s">
        <v>349</v>
      </c>
      <c r="D18" s="125">
        <v>3</v>
      </c>
      <c r="E18" s="3" t="s">
        <v>4</v>
      </c>
      <c r="F18" s="3"/>
      <c r="G18" s="135">
        <f t="shared" si="0"/>
        <v>0</v>
      </c>
      <c r="H18" s="157"/>
      <c r="I18" s="84"/>
    </row>
    <row r="19" spans="2:9" ht="18" customHeight="1" thickBot="1" x14ac:dyDescent="0.3">
      <c r="B19" s="3">
        <v>10</v>
      </c>
      <c r="C19" s="5" t="s">
        <v>284</v>
      </c>
      <c r="D19" s="141">
        <f>((D10+D11)/1.5)*0.2</f>
        <v>7.3599999999999994</v>
      </c>
      <c r="E19" s="28" t="s">
        <v>276</v>
      </c>
      <c r="F19" s="3"/>
      <c r="G19" s="135">
        <f t="shared" si="0"/>
        <v>0</v>
      </c>
      <c r="H19" s="157"/>
      <c r="I19" s="84"/>
    </row>
    <row r="20" spans="2:9" ht="18" customHeight="1" thickBot="1" x14ac:dyDescent="0.3">
      <c r="B20" s="3">
        <v>11</v>
      </c>
      <c r="C20" s="5" t="s">
        <v>285</v>
      </c>
      <c r="D20" s="3">
        <v>1</v>
      </c>
      <c r="E20" s="6"/>
      <c r="F20" s="3"/>
      <c r="G20" s="135">
        <f t="shared" si="0"/>
        <v>0</v>
      </c>
      <c r="H20" s="157"/>
      <c r="I20" s="84"/>
    </row>
    <row r="21" spans="2:9" ht="18" customHeight="1" thickBot="1" x14ac:dyDescent="0.3">
      <c r="B21" s="3"/>
      <c r="C21" s="5" t="s">
        <v>30</v>
      </c>
      <c r="D21" s="126"/>
      <c r="E21" s="3"/>
      <c r="F21" s="3"/>
      <c r="G21" s="135">
        <f>SUM(G10:G20)</f>
        <v>0</v>
      </c>
      <c r="H21" s="152"/>
      <c r="I21" s="84"/>
    </row>
    <row r="22" spans="2:9" ht="18" customHeight="1" thickBot="1" x14ac:dyDescent="0.3">
      <c r="B22" s="4"/>
      <c r="C22" s="112" t="s">
        <v>41</v>
      </c>
      <c r="D22" s="4"/>
      <c r="E22" s="4"/>
      <c r="F22" s="4"/>
      <c r="G22" s="136">
        <f>G21</f>
        <v>0</v>
      </c>
      <c r="H22" s="152"/>
      <c r="I22" s="84"/>
    </row>
    <row r="23" spans="2:9" ht="18" customHeight="1" thickBot="1" x14ac:dyDescent="0.3">
      <c r="B23" s="3"/>
      <c r="C23" s="5" t="s">
        <v>39</v>
      </c>
      <c r="D23" s="3"/>
      <c r="E23" s="3"/>
      <c r="F23" s="3"/>
      <c r="G23" s="137">
        <f>G22*20/100</f>
        <v>0</v>
      </c>
      <c r="H23" s="152"/>
      <c r="I23" s="84"/>
    </row>
    <row r="24" spans="2:9" ht="18" customHeight="1" thickBot="1" x14ac:dyDescent="0.3">
      <c r="B24" s="4"/>
      <c r="C24" s="112" t="s">
        <v>42</v>
      </c>
      <c r="D24" s="4"/>
      <c r="E24" s="4"/>
      <c r="F24" s="4"/>
      <c r="G24" s="136">
        <f>SUM(G22:G23)</f>
        <v>0</v>
      </c>
      <c r="H24" s="152"/>
      <c r="I24" s="84"/>
    </row>
    <row r="25" spans="2:9" x14ac:dyDescent="0.25">
      <c r="H25" s="152"/>
      <c r="I25" s="84"/>
    </row>
    <row r="26" spans="2:9" x14ac:dyDescent="0.25">
      <c r="B26" s="51"/>
      <c r="C26" s="51"/>
      <c r="D26" s="51"/>
      <c r="E26" s="51"/>
      <c r="F26" s="51"/>
      <c r="G26" s="51"/>
      <c r="H26" s="152"/>
      <c r="I26" s="84"/>
    </row>
    <row r="27" spans="2:9" x14ac:dyDescent="0.25">
      <c r="H27" s="152"/>
      <c r="I27" s="84"/>
    </row>
    <row r="28" spans="2:9" x14ac:dyDescent="0.25">
      <c r="H28" s="152"/>
      <c r="I28" s="84"/>
    </row>
    <row r="29" spans="2:9" x14ac:dyDescent="0.25">
      <c r="H29" s="152"/>
      <c r="I29" s="84"/>
    </row>
    <row r="30" spans="2:9" x14ac:dyDescent="0.25">
      <c r="H30" s="152"/>
      <c r="I30" s="84"/>
    </row>
    <row r="31" spans="2:9" x14ac:dyDescent="0.25">
      <c r="H31" s="152"/>
    </row>
  </sheetData>
  <mergeCells count="1">
    <mergeCell ref="H1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02"/>
  <sheetViews>
    <sheetView zoomScale="90" zoomScaleNormal="90" workbookViewId="0">
      <selection activeCell="H84" sqref="H84:H91"/>
    </sheetView>
  </sheetViews>
  <sheetFormatPr defaultColWidth="9.140625" defaultRowHeight="15" x14ac:dyDescent="0.25"/>
  <cols>
    <col min="2" max="2" width="5.7109375" style="1" customWidth="1"/>
    <col min="3" max="3" width="94.7109375" style="2" customWidth="1"/>
    <col min="4" max="5" width="10.7109375" style="1" customWidth="1"/>
    <col min="6" max="6" width="16.140625" style="1" customWidth="1"/>
    <col min="7" max="7" width="12.85546875" style="1" customWidth="1"/>
    <col min="8" max="8" width="51" style="53" customWidth="1"/>
    <col min="9" max="9" width="40.140625" style="53" customWidth="1"/>
  </cols>
  <sheetData>
    <row r="2" spans="2:8" ht="15.75" thickBot="1" x14ac:dyDescent="0.3">
      <c r="B2" s="6" t="s">
        <v>32</v>
      </c>
      <c r="C2" s="6"/>
      <c r="D2" s="3"/>
      <c r="E2" s="3"/>
      <c r="F2" s="3"/>
      <c r="G2" s="3"/>
    </row>
    <row r="3" spans="2:8" ht="15.75" thickBot="1" x14ac:dyDescent="0.3">
      <c r="B3" s="23" t="s">
        <v>332</v>
      </c>
      <c r="C3" s="6"/>
      <c r="D3" s="3"/>
      <c r="E3" s="3"/>
      <c r="F3" s="3"/>
      <c r="G3" s="3"/>
    </row>
    <row r="4" spans="2:8" ht="15.75" thickBot="1" x14ac:dyDescent="0.3">
      <c r="B4" s="6" t="s">
        <v>33</v>
      </c>
      <c r="C4" s="6"/>
      <c r="D4" s="3"/>
      <c r="E4" s="3"/>
      <c r="F4" s="3"/>
      <c r="G4" s="3"/>
    </row>
    <row r="5" spans="2:8" ht="15.75" thickBot="1" x14ac:dyDescent="0.3">
      <c r="B5" s="6" t="s">
        <v>34</v>
      </c>
      <c r="C5" s="6"/>
      <c r="D5" s="3"/>
      <c r="E5" s="3"/>
      <c r="F5" s="3"/>
      <c r="G5" s="3"/>
    </row>
    <row r="6" spans="2:8" ht="15.75" thickBot="1" x14ac:dyDescent="0.3">
      <c r="B6" s="6" t="s">
        <v>36</v>
      </c>
      <c r="C6" s="6"/>
      <c r="D6" s="3"/>
      <c r="E6" s="3"/>
      <c r="F6" s="3"/>
      <c r="G6" s="3"/>
    </row>
    <row r="7" spans="2:8" ht="15.75" thickBot="1" x14ac:dyDescent="0.3">
      <c r="B7" s="6"/>
      <c r="C7" s="6"/>
      <c r="D7" s="3"/>
      <c r="E7" s="3"/>
      <c r="F7" s="3"/>
      <c r="G7" s="3"/>
    </row>
    <row r="8" spans="2:8" ht="15.75" thickBot="1" x14ac:dyDescent="0.3">
      <c r="B8" s="3"/>
      <c r="C8" s="5"/>
      <c r="D8" s="3"/>
      <c r="E8" s="3"/>
      <c r="F8" s="3"/>
      <c r="G8" s="3"/>
    </row>
    <row r="9" spans="2:8" ht="87.6" customHeight="1" thickBot="1" x14ac:dyDescent="0.3">
      <c r="B9" s="3" t="s">
        <v>21</v>
      </c>
      <c r="C9" s="101" t="s">
        <v>20</v>
      </c>
      <c r="D9" s="3" t="s">
        <v>6</v>
      </c>
      <c r="E9" s="101" t="s">
        <v>5</v>
      </c>
      <c r="F9" s="101" t="s">
        <v>14</v>
      </c>
      <c r="G9" s="3" t="s">
        <v>288</v>
      </c>
      <c r="H9" s="29" t="s">
        <v>296</v>
      </c>
    </row>
    <row r="10" spans="2:8" ht="15.75" thickBot="1" x14ac:dyDescent="0.3">
      <c r="B10" s="4">
        <v>1</v>
      </c>
      <c r="C10" s="112" t="s">
        <v>0</v>
      </c>
      <c r="D10" s="4"/>
      <c r="E10" s="4"/>
      <c r="F10" s="4"/>
      <c r="G10" s="4"/>
    </row>
    <row r="11" spans="2:8" ht="20.100000000000001" customHeight="1" thickBot="1" x14ac:dyDescent="0.3">
      <c r="B11" s="3">
        <v>1.1000000000000001</v>
      </c>
      <c r="C11" s="5" t="s">
        <v>333</v>
      </c>
      <c r="D11" s="3">
        <v>133.30000000000001</v>
      </c>
      <c r="E11" s="3" t="s">
        <v>2</v>
      </c>
      <c r="F11" s="3"/>
      <c r="G11" s="135">
        <f>F11*D11</f>
        <v>0</v>
      </c>
    </row>
    <row r="12" spans="2:8" ht="20.100000000000001" customHeight="1" thickBot="1" x14ac:dyDescent="0.3">
      <c r="B12" s="3">
        <v>1.2</v>
      </c>
      <c r="C12" s="5" t="s">
        <v>8</v>
      </c>
      <c r="D12" s="126">
        <f>6.74+5.1+2.22</f>
        <v>14.06</v>
      </c>
      <c r="E12" s="3" t="s">
        <v>2</v>
      </c>
      <c r="F12" s="3"/>
      <c r="G12" s="135">
        <f t="shared" ref="G12:G27" si="0">F12*D12</f>
        <v>0</v>
      </c>
    </row>
    <row r="13" spans="2:8" ht="20.100000000000001" customHeight="1" thickBot="1" x14ac:dyDescent="0.3">
      <c r="B13" s="3">
        <v>1.3</v>
      </c>
      <c r="C13" s="5" t="s">
        <v>10</v>
      </c>
      <c r="D13" s="126">
        <f>5.75*4.6+1.78*2.2</f>
        <v>30.366</v>
      </c>
      <c r="E13" s="3" t="s">
        <v>2</v>
      </c>
      <c r="F13" s="3"/>
      <c r="G13" s="135">
        <f t="shared" si="0"/>
        <v>0</v>
      </c>
    </row>
    <row r="14" spans="2:8" ht="38.25" customHeight="1" thickBot="1" x14ac:dyDescent="0.3">
      <c r="B14" s="28">
        <v>1.4</v>
      </c>
      <c r="C14" s="98" t="s">
        <v>11</v>
      </c>
      <c r="D14" s="148">
        <v>7.3</v>
      </c>
      <c r="E14" s="28" t="s">
        <v>1</v>
      </c>
      <c r="F14" s="3"/>
      <c r="G14" s="135">
        <f t="shared" si="0"/>
        <v>0</v>
      </c>
    </row>
    <row r="15" spans="2:8" ht="20.100000000000001" customHeight="1" thickBot="1" x14ac:dyDescent="0.3">
      <c r="B15" s="28">
        <v>1.5</v>
      </c>
      <c r="C15" s="98" t="s">
        <v>9</v>
      </c>
      <c r="D15" s="28">
        <v>2.7</v>
      </c>
      <c r="E15" s="28" t="s">
        <v>2</v>
      </c>
      <c r="F15" s="3"/>
      <c r="G15" s="135">
        <f t="shared" si="0"/>
        <v>0</v>
      </c>
    </row>
    <row r="16" spans="2:8" ht="36" customHeight="1" thickBot="1" x14ac:dyDescent="0.3">
      <c r="B16" s="28">
        <v>1.6</v>
      </c>
      <c r="C16" s="98" t="s">
        <v>12</v>
      </c>
      <c r="D16" s="28">
        <v>2</v>
      </c>
      <c r="E16" s="28" t="s">
        <v>4</v>
      </c>
      <c r="F16" s="3"/>
      <c r="G16" s="135">
        <f t="shared" si="0"/>
        <v>0</v>
      </c>
    </row>
    <row r="17" spans="2:9" ht="42" customHeight="1" thickBot="1" x14ac:dyDescent="0.3">
      <c r="B17" s="28">
        <v>1.7</v>
      </c>
      <c r="C17" s="98" t="s">
        <v>15</v>
      </c>
      <c r="D17" s="28">
        <v>24</v>
      </c>
      <c r="E17" s="28" t="s">
        <v>4</v>
      </c>
      <c r="F17" s="3"/>
      <c r="G17" s="135">
        <f t="shared" si="0"/>
        <v>0</v>
      </c>
    </row>
    <row r="18" spans="2:9" ht="41.45" customHeight="1" thickBot="1" x14ac:dyDescent="0.3">
      <c r="B18" s="28">
        <v>1.8</v>
      </c>
      <c r="C18" s="98" t="s">
        <v>13</v>
      </c>
      <c r="D18" s="28">
        <v>1</v>
      </c>
      <c r="E18" s="28" t="s">
        <v>4</v>
      </c>
      <c r="F18" s="3"/>
      <c r="G18" s="135">
        <f t="shared" si="0"/>
        <v>0</v>
      </c>
    </row>
    <row r="19" spans="2:9" ht="41.45" customHeight="1" thickBot="1" x14ac:dyDescent="0.3">
      <c r="B19" s="28">
        <v>1.9</v>
      </c>
      <c r="C19" s="98" t="s">
        <v>16</v>
      </c>
      <c r="D19" s="28">
        <v>1</v>
      </c>
      <c r="E19" s="28" t="s">
        <v>4</v>
      </c>
      <c r="F19" s="3"/>
      <c r="G19" s="135">
        <f t="shared" si="0"/>
        <v>0</v>
      </c>
    </row>
    <row r="20" spans="2:9" ht="40.5" customHeight="1" thickBot="1" x14ac:dyDescent="0.3">
      <c r="B20" s="149">
        <v>1.1000000000000001</v>
      </c>
      <c r="C20" s="98" t="s">
        <v>389</v>
      </c>
      <c r="D20" s="28">
        <v>6</v>
      </c>
      <c r="E20" s="28" t="s">
        <v>4</v>
      </c>
      <c r="F20" s="3"/>
      <c r="G20" s="135">
        <f t="shared" si="0"/>
        <v>0</v>
      </c>
      <c r="H20" s="91"/>
      <c r="I20" s="91"/>
    </row>
    <row r="21" spans="2:9" ht="37.9" customHeight="1" thickBot="1" x14ac:dyDescent="0.3">
      <c r="B21" s="28">
        <v>1.1100000000000001</v>
      </c>
      <c r="C21" s="98" t="s">
        <v>50</v>
      </c>
      <c r="D21" s="28">
        <v>2</v>
      </c>
      <c r="E21" s="28" t="s">
        <v>4</v>
      </c>
      <c r="F21" s="3"/>
      <c r="G21" s="135">
        <f t="shared" si="0"/>
        <v>0</v>
      </c>
    </row>
    <row r="22" spans="2:9" ht="25.15" customHeight="1" thickBot="1" x14ac:dyDescent="0.3">
      <c r="B22" s="28">
        <v>1.1200000000000001</v>
      </c>
      <c r="C22" s="5" t="s">
        <v>390</v>
      </c>
      <c r="D22" s="3">
        <v>15</v>
      </c>
      <c r="E22" s="3" t="s">
        <v>4</v>
      </c>
      <c r="F22" s="3"/>
      <c r="G22" s="135">
        <f t="shared" si="0"/>
        <v>0</v>
      </c>
    </row>
    <row r="23" spans="2:9" ht="39.6" customHeight="1" thickBot="1" x14ac:dyDescent="0.3">
      <c r="B23" s="3">
        <v>1.1299999999999999</v>
      </c>
      <c r="C23" s="5" t="s">
        <v>17</v>
      </c>
      <c r="D23" s="3">
        <v>42.5</v>
      </c>
      <c r="E23" s="3" t="s">
        <v>2</v>
      </c>
      <c r="F23" s="3"/>
      <c r="G23" s="135">
        <f t="shared" si="0"/>
        <v>0</v>
      </c>
    </row>
    <row r="24" spans="2:9" ht="24.75" customHeight="1" thickBot="1" x14ac:dyDescent="0.3">
      <c r="B24" s="3">
        <v>1.1399999999999999</v>
      </c>
      <c r="C24" s="5" t="s">
        <v>48</v>
      </c>
      <c r="D24" s="3">
        <v>1</v>
      </c>
      <c r="E24" s="3" t="s">
        <v>4</v>
      </c>
      <c r="F24" s="3"/>
      <c r="G24" s="135">
        <f t="shared" si="0"/>
        <v>0</v>
      </c>
    </row>
    <row r="25" spans="2:9" ht="38.25" customHeight="1" thickBot="1" x14ac:dyDescent="0.3">
      <c r="B25" s="3">
        <v>1.1499999999999999</v>
      </c>
      <c r="C25" s="98" t="s">
        <v>19</v>
      </c>
      <c r="D25" s="28">
        <v>5</v>
      </c>
      <c r="E25" s="28" t="s">
        <v>18</v>
      </c>
      <c r="F25" s="3"/>
      <c r="G25" s="135">
        <f t="shared" si="0"/>
        <v>0</v>
      </c>
    </row>
    <row r="26" spans="2:9" ht="54.75" customHeight="1" thickBot="1" x14ac:dyDescent="0.3">
      <c r="B26" s="3">
        <v>1.1599999999999999</v>
      </c>
      <c r="C26" s="98" t="s">
        <v>22</v>
      </c>
      <c r="D26" s="28">
        <v>32</v>
      </c>
      <c r="E26" s="28" t="s">
        <v>4</v>
      </c>
      <c r="F26" s="3"/>
      <c r="G26" s="135">
        <f t="shared" si="0"/>
        <v>0</v>
      </c>
    </row>
    <row r="27" spans="2:9" ht="48.6" customHeight="1" thickBot="1" x14ac:dyDescent="0.3">
      <c r="B27" s="3">
        <v>1.17</v>
      </c>
      <c r="C27" s="98" t="s">
        <v>51</v>
      </c>
      <c r="D27" s="28">
        <v>1</v>
      </c>
      <c r="E27" s="28" t="s">
        <v>4</v>
      </c>
      <c r="F27" s="3"/>
      <c r="G27" s="135">
        <f t="shared" si="0"/>
        <v>0</v>
      </c>
    </row>
    <row r="28" spans="2:9" ht="48.6" customHeight="1" thickBot="1" x14ac:dyDescent="0.3">
      <c r="B28" s="3"/>
      <c r="C28" s="98" t="s">
        <v>25</v>
      </c>
      <c r="D28" s="28"/>
      <c r="E28" s="28"/>
      <c r="F28" s="3"/>
      <c r="G28" s="145"/>
    </row>
    <row r="29" spans="2:9" ht="15.75" thickBot="1" x14ac:dyDescent="0.3">
      <c r="B29" s="3"/>
      <c r="C29" s="5" t="s">
        <v>30</v>
      </c>
      <c r="D29" s="3"/>
      <c r="E29" s="3"/>
      <c r="F29" s="3"/>
      <c r="G29" s="135">
        <f>SUM(G11:G28)</f>
        <v>0</v>
      </c>
    </row>
    <row r="30" spans="2:9" ht="15.75" thickBot="1" x14ac:dyDescent="0.3">
      <c r="B30" s="4">
        <v>2</v>
      </c>
      <c r="C30" s="112" t="s">
        <v>49</v>
      </c>
      <c r="D30" s="4"/>
      <c r="E30" s="4"/>
      <c r="F30" s="4"/>
      <c r="G30" s="136"/>
    </row>
    <row r="31" spans="2:9" ht="25.5" customHeight="1" thickBot="1" x14ac:dyDescent="0.3">
      <c r="B31" s="3">
        <v>2.1</v>
      </c>
      <c r="C31" s="98" t="s">
        <v>560</v>
      </c>
      <c r="D31" s="28">
        <f>D11</f>
        <v>133.30000000000001</v>
      </c>
      <c r="E31" s="28" t="s">
        <v>2</v>
      </c>
      <c r="F31" s="3"/>
      <c r="G31" s="135">
        <f>F31*D31</f>
        <v>0</v>
      </c>
    </row>
    <row r="32" spans="2:9" ht="75" customHeight="1" thickBot="1" x14ac:dyDescent="0.3">
      <c r="B32" s="3">
        <v>2.2000000000000002</v>
      </c>
      <c r="C32" s="98" t="s">
        <v>561</v>
      </c>
      <c r="D32" s="3">
        <f>D11</f>
        <v>133.30000000000001</v>
      </c>
      <c r="E32" s="3" t="s">
        <v>2</v>
      </c>
      <c r="F32" s="3"/>
      <c r="G32" s="135">
        <f t="shared" ref="G32:G70" si="1">F32*D32</f>
        <v>0</v>
      </c>
      <c r="H32" s="71"/>
    </row>
    <row r="33" spans="2:9" ht="24.75" customHeight="1" thickBot="1" x14ac:dyDescent="0.3">
      <c r="B33" s="3">
        <v>2.2999999999999998</v>
      </c>
      <c r="C33" s="98" t="s">
        <v>44</v>
      </c>
      <c r="D33" s="28">
        <v>3</v>
      </c>
      <c r="E33" s="28" t="s">
        <v>2</v>
      </c>
      <c r="F33" s="3"/>
      <c r="G33" s="135">
        <f t="shared" si="1"/>
        <v>0</v>
      </c>
    </row>
    <row r="34" spans="2:9" ht="36" customHeight="1" thickBot="1" x14ac:dyDescent="0.3">
      <c r="B34" s="3">
        <v>2.4</v>
      </c>
      <c r="C34" s="98" t="s">
        <v>326</v>
      </c>
      <c r="D34" s="3">
        <v>60</v>
      </c>
      <c r="E34" s="3" t="s">
        <v>1</v>
      </c>
      <c r="F34" s="3"/>
      <c r="G34" s="135">
        <f t="shared" si="1"/>
        <v>0</v>
      </c>
    </row>
    <row r="35" spans="2:9" ht="37.5" customHeight="1" thickBot="1" x14ac:dyDescent="0.3">
      <c r="B35" s="3">
        <v>2.5</v>
      </c>
      <c r="C35" s="98" t="s">
        <v>23</v>
      </c>
      <c r="D35" s="126">
        <f>16*2.5+3.6+2.62+1.625+1.8+1.9+0.8+1+0.9</f>
        <v>54.24499999999999</v>
      </c>
      <c r="E35" s="3" t="s">
        <v>1</v>
      </c>
      <c r="F35" s="3"/>
      <c r="G35" s="135">
        <f t="shared" si="1"/>
        <v>0</v>
      </c>
    </row>
    <row r="36" spans="2:9" ht="62.25" customHeight="1" thickBot="1" x14ac:dyDescent="0.3">
      <c r="B36" s="3">
        <v>2.6</v>
      </c>
      <c r="C36" s="98" t="s">
        <v>470</v>
      </c>
      <c r="D36" s="126">
        <v>4.5</v>
      </c>
      <c r="E36" s="28" t="s">
        <v>2</v>
      </c>
      <c r="F36" s="3"/>
      <c r="G36" s="135">
        <f t="shared" si="1"/>
        <v>0</v>
      </c>
      <c r="H36" s="94"/>
      <c r="I36" s="94"/>
    </row>
    <row r="37" spans="2:9" ht="87" customHeight="1" thickBot="1" x14ac:dyDescent="0.3">
      <c r="B37" s="3">
        <v>2.7</v>
      </c>
      <c r="C37" s="98" t="s">
        <v>291</v>
      </c>
      <c r="D37" s="148">
        <v>43.6</v>
      </c>
      <c r="E37" s="28" t="s">
        <v>1</v>
      </c>
      <c r="F37" s="3"/>
      <c r="G37" s="135">
        <f t="shared" si="1"/>
        <v>0</v>
      </c>
    </row>
    <row r="38" spans="2:9" ht="48" customHeight="1" thickBot="1" x14ac:dyDescent="0.3">
      <c r="B38" s="3">
        <v>2.8</v>
      </c>
      <c r="C38" s="98" t="s">
        <v>472</v>
      </c>
      <c r="D38" s="141">
        <v>1</v>
      </c>
      <c r="E38" s="28" t="s">
        <v>4</v>
      </c>
      <c r="F38" s="3"/>
      <c r="G38" s="135">
        <f t="shared" si="1"/>
        <v>0</v>
      </c>
      <c r="H38" s="94"/>
      <c r="I38" s="94"/>
    </row>
    <row r="39" spans="2:9" ht="48" customHeight="1" thickBot="1" x14ac:dyDescent="0.3">
      <c r="B39" s="3">
        <v>2.9</v>
      </c>
      <c r="C39" s="98" t="s">
        <v>473</v>
      </c>
      <c r="D39" s="141"/>
      <c r="E39" s="28"/>
      <c r="F39" s="3"/>
      <c r="G39" s="135"/>
      <c r="H39" s="94"/>
      <c r="I39" s="94"/>
    </row>
    <row r="40" spans="2:9" ht="24.95" customHeight="1" thickBot="1" x14ac:dyDescent="0.3">
      <c r="B40" s="149">
        <v>2.1</v>
      </c>
      <c r="C40" s="5" t="s">
        <v>43</v>
      </c>
      <c r="D40" s="125">
        <v>150</v>
      </c>
      <c r="E40" s="3" t="s">
        <v>2</v>
      </c>
      <c r="F40" s="3"/>
      <c r="G40" s="135">
        <f t="shared" si="1"/>
        <v>0</v>
      </c>
    </row>
    <row r="41" spans="2:9" ht="42" customHeight="1" thickBot="1" x14ac:dyDescent="0.3">
      <c r="B41" s="28">
        <v>2.11</v>
      </c>
      <c r="C41" s="5" t="s">
        <v>471</v>
      </c>
      <c r="D41" s="3">
        <v>140</v>
      </c>
      <c r="E41" s="3" t="s">
        <v>2</v>
      </c>
      <c r="F41" s="3"/>
      <c r="G41" s="135">
        <f t="shared" si="1"/>
        <v>0</v>
      </c>
      <c r="H41" s="71"/>
    </row>
    <row r="42" spans="2:9" ht="26.45" customHeight="1" thickBot="1" x14ac:dyDescent="0.3">
      <c r="B42" s="3">
        <v>2.12</v>
      </c>
      <c r="C42" s="5" t="s">
        <v>397</v>
      </c>
      <c r="D42" s="3">
        <v>12</v>
      </c>
      <c r="E42" s="3" t="s">
        <v>4</v>
      </c>
      <c r="F42" s="3"/>
      <c r="G42" s="135">
        <f t="shared" si="1"/>
        <v>0</v>
      </c>
      <c r="H42" s="94"/>
      <c r="I42" s="94"/>
    </row>
    <row r="43" spans="2:9" ht="26.45" customHeight="1" thickBot="1" x14ac:dyDescent="0.3">
      <c r="B43" s="3">
        <v>2.13</v>
      </c>
      <c r="C43" s="5" t="s">
        <v>398</v>
      </c>
      <c r="D43" s="3">
        <v>6</v>
      </c>
      <c r="E43" s="3" t="s">
        <v>4</v>
      </c>
      <c r="F43" s="3"/>
      <c r="G43" s="135">
        <f t="shared" si="1"/>
        <v>0</v>
      </c>
      <c r="H43" s="94"/>
      <c r="I43" s="94"/>
    </row>
    <row r="44" spans="2:9" ht="24.95" customHeight="1" thickBot="1" x14ac:dyDescent="0.3">
      <c r="B44" s="28">
        <v>2.14</v>
      </c>
      <c r="C44" s="98" t="s">
        <v>336</v>
      </c>
      <c r="D44" s="3">
        <v>120</v>
      </c>
      <c r="E44" s="3" t="s">
        <v>2</v>
      </c>
      <c r="F44" s="3"/>
      <c r="G44" s="135">
        <f t="shared" si="1"/>
        <v>0</v>
      </c>
    </row>
    <row r="45" spans="2:9" ht="41.25" customHeight="1" thickBot="1" x14ac:dyDescent="0.3">
      <c r="B45" s="3">
        <v>2.15</v>
      </c>
      <c r="C45" s="98" t="s">
        <v>467</v>
      </c>
      <c r="D45" s="148">
        <v>26</v>
      </c>
      <c r="E45" s="28" t="s">
        <v>1</v>
      </c>
      <c r="F45" s="3"/>
      <c r="G45" s="135">
        <f t="shared" si="1"/>
        <v>0</v>
      </c>
    </row>
    <row r="46" spans="2:9" ht="57.6" customHeight="1" thickBot="1" x14ac:dyDescent="0.3">
      <c r="B46" s="3">
        <v>2.16</v>
      </c>
      <c r="C46" s="98" t="s">
        <v>464</v>
      </c>
      <c r="D46" s="148">
        <v>26</v>
      </c>
      <c r="E46" s="28" t="s">
        <v>1</v>
      </c>
      <c r="F46" s="3"/>
      <c r="G46" s="135">
        <f t="shared" si="1"/>
        <v>0</v>
      </c>
      <c r="H46" s="57"/>
    </row>
    <row r="47" spans="2:9" ht="42.75" customHeight="1" thickBot="1" x14ac:dyDescent="0.3">
      <c r="B47" s="3">
        <v>2.17</v>
      </c>
      <c r="C47" s="98" t="s">
        <v>24</v>
      </c>
      <c r="D47" s="3">
        <v>7.2</v>
      </c>
      <c r="E47" s="3" t="s">
        <v>1</v>
      </c>
      <c r="F47" s="3"/>
      <c r="G47" s="135">
        <f t="shared" si="1"/>
        <v>0</v>
      </c>
      <c r="H47" s="154" t="s">
        <v>334</v>
      </c>
    </row>
    <row r="48" spans="2:9" ht="24.6" customHeight="1" thickBot="1" x14ac:dyDescent="0.3">
      <c r="B48" s="3">
        <v>2.1800000000000002</v>
      </c>
      <c r="C48" s="98" t="s">
        <v>388</v>
      </c>
      <c r="D48" s="3">
        <v>6.9</v>
      </c>
      <c r="E48" s="3" t="s">
        <v>1</v>
      </c>
      <c r="F48" s="3"/>
      <c r="G48" s="135">
        <f t="shared" si="1"/>
        <v>0</v>
      </c>
      <c r="H48" s="154"/>
    </row>
    <row r="49" spans="2:9" ht="45.75" customHeight="1" thickBot="1" x14ac:dyDescent="0.3">
      <c r="B49" s="3">
        <v>2.19</v>
      </c>
      <c r="C49" s="98" t="s">
        <v>465</v>
      </c>
      <c r="D49" s="28">
        <v>24.2</v>
      </c>
      <c r="E49" s="28" t="s">
        <v>2</v>
      </c>
      <c r="F49" s="3"/>
      <c r="G49" s="135">
        <f t="shared" si="1"/>
        <v>0</v>
      </c>
    </row>
    <row r="50" spans="2:9" ht="29.45" customHeight="1" thickBot="1" x14ac:dyDescent="0.3">
      <c r="B50" s="110">
        <v>2.2000000000000002</v>
      </c>
      <c r="C50" s="98" t="s">
        <v>335</v>
      </c>
      <c r="D50" s="3">
        <v>54</v>
      </c>
      <c r="E50" s="3" t="s">
        <v>2</v>
      </c>
      <c r="F50" s="3"/>
      <c r="G50" s="135">
        <f t="shared" si="1"/>
        <v>0</v>
      </c>
      <c r="H50" s="57" t="s">
        <v>294</v>
      </c>
    </row>
    <row r="51" spans="2:9" ht="57.75" customHeight="1" thickBot="1" x14ac:dyDescent="0.3">
      <c r="B51" s="3">
        <v>2.21</v>
      </c>
      <c r="C51" s="98" t="s">
        <v>466</v>
      </c>
      <c r="D51" s="126">
        <f>D37*3.2*2+D48*0.6*2</f>
        <v>287.32</v>
      </c>
      <c r="E51" s="3" t="s">
        <v>2</v>
      </c>
      <c r="F51" s="3"/>
      <c r="G51" s="135">
        <f t="shared" si="1"/>
        <v>0</v>
      </c>
      <c r="H51" s="57" t="s">
        <v>294</v>
      </c>
    </row>
    <row r="52" spans="2:9" ht="40.5" customHeight="1" thickBot="1" x14ac:dyDescent="0.3">
      <c r="B52" s="3">
        <v>2.2200000000000002</v>
      </c>
      <c r="C52" s="98" t="s">
        <v>338</v>
      </c>
      <c r="D52" s="3">
        <f>D44</f>
        <v>120</v>
      </c>
      <c r="E52" s="3" t="s">
        <v>2</v>
      </c>
      <c r="F52" s="3"/>
      <c r="G52" s="135">
        <f t="shared" si="1"/>
        <v>0</v>
      </c>
      <c r="H52" s="57" t="s">
        <v>294</v>
      </c>
    </row>
    <row r="53" spans="2:9" ht="19.899999999999999" customHeight="1" thickBot="1" x14ac:dyDescent="0.3">
      <c r="B53" s="3">
        <v>2.23</v>
      </c>
      <c r="C53" s="98" t="s">
        <v>337</v>
      </c>
      <c r="D53" s="3">
        <v>27</v>
      </c>
      <c r="E53" s="3" t="s">
        <v>1</v>
      </c>
      <c r="F53" s="3"/>
      <c r="G53" s="135">
        <f t="shared" si="1"/>
        <v>0</v>
      </c>
      <c r="H53" s="79"/>
      <c r="I53" s="79"/>
    </row>
    <row r="54" spans="2:9" ht="19.899999999999999" customHeight="1" thickBot="1" x14ac:dyDescent="0.3">
      <c r="B54" s="28">
        <v>2.2400000000000002</v>
      </c>
      <c r="C54" s="98" t="s">
        <v>26</v>
      </c>
      <c r="D54" s="28">
        <f>D41+D47*0.1+D45*0.6</f>
        <v>156.32</v>
      </c>
      <c r="E54" s="3" t="s">
        <v>2</v>
      </c>
      <c r="F54" s="3"/>
      <c r="G54" s="135">
        <f t="shared" si="1"/>
        <v>0</v>
      </c>
      <c r="H54" s="57" t="s">
        <v>294</v>
      </c>
    </row>
    <row r="55" spans="2:9" ht="19.899999999999999" customHeight="1" thickBot="1" x14ac:dyDescent="0.3">
      <c r="B55" s="3">
        <v>2.25</v>
      </c>
      <c r="C55" s="98" t="s">
        <v>3</v>
      </c>
      <c r="D55" s="126">
        <f>D54+D51+D52+D50</f>
        <v>617.64</v>
      </c>
      <c r="E55" s="3" t="s">
        <v>2</v>
      </c>
      <c r="F55" s="3"/>
      <c r="G55" s="135">
        <f t="shared" si="1"/>
        <v>0</v>
      </c>
    </row>
    <row r="56" spans="2:9" ht="19.899999999999999" customHeight="1" thickBot="1" x14ac:dyDescent="0.3">
      <c r="B56" s="3">
        <v>2.2599999999999998</v>
      </c>
      <c r="C56" s="98" t="s">
        <v>300</v>
      </c>
      <c r="D56" s="126">
        <f>D55-D57-D59</f>
        <v>445.64</v>
      </c>
      <c r="E56" s="3" t="s">
        <v>2</v>
      </c>
      <c r="F56" s="3"/>
      <c r="G56" s="135">
        <f t="shared" si="1"/>
        <v>0</v>
      </c>
      <c r="H56" s="154" t="s">
        <v>304</v>
      </c>
    </row>
    <row r="57" spans="2:9" ht="19.899999999999999" customHeight="1" thickBot="1" x14ac:dyDescent="0.3">
      <c r="B57" s="28">
        <v>2.27</v>
      </c>
      <c r="C57" s="98" t="s">
        <v>47</v>
      </c>
      <c r="D57" s="125">
        <v>32</v>
      </c>
      <c r="E57" s="3" t="s">
        <v>2</v>
      </c>
      <c r="F57" s="3"/>
      <c r="G57" s="135">
        <f t="shared" si="1"/>
        <v>0</v>
      </c>
      <c r="H57" s="154"/>
    </row>
    <row r="58" spans="2:9" ht="19.899999999999999" customHeight="1" thickBot="1" x14ac:dyDescent="0.3">
      <c r="B58" s="28">
        <v>2.2799999999999998</v>
      </c>
      <c r="C58" s="98" t="s">
        <v>401</v>
      </c>
      <c r="D58" s="3">
        <v>14</v>
      </c>
      <c r="E58" s="3" t="s">
        <v>2</v>
      </c>
      <c r="F58" s="3"/>
      <c r="G58" s="135">
        <f t="shared" si="1"/>
        <v>0</v>
      </c>
      <c r="H58" s="154"/>
    </row>
    <row r="59" spans="2:9" ht="39.950000000000003" customHeight="1" thickBot="1" x14ac:dyDescent="0.3">
      <c r="B59" s="28">
        <v>2.29</v>
      </c>
      <c r="C59" s="98" t="s">
        <v>339</v>
      </c>
      <c r="D59" s="3">
        <f>D41</f>
        <v>140</v>
      </c>
      <c r="E59" s="3" t="s">
        <v>2</v>
      </c>
      <c r="F59" s="3"/>
      <c r="G59" s="135">
        <f t="shared" si="1"/>
        <v>0</v>
      </c>
      <c r="H59" s="154"/>
    </row>
    <row r="60" spans="2:9" ht="20.100000000000001" customHeight="1" thickBot="1" x14ac:dyDescent="0.3">
      <c r="B60" s="110">
        <v>2.2999999999999998</v>
      </c>
      <c r="C60" s="98" t="s">
        <v>46</v>
      </c>
      <c r="D60" s="28">
        <v>1</v>
      </c>
      <c r="E60" s="28" t="s">
        <v>4</v>
      </c>
      <c r="F60" s="3"/>
      <c r="G60" s="135">
        <f t="shared" si="1"/>
        <v>0</v>
      </c>
    </row>
    <row r="61" spans="2:9" ht="45" customHeight="1" thickBot="1" x14ac:dyDescent="0.3">
      <c r="B61" s="110">
        <v>2.31</v>
      </c>
      <c r="C61" s="98" t="s">
        <v>45</v>
      </c>
      <c r="D61" s="126">
        <v>21</v>
      </c>
      <c r="E61" s="3" t="s">
        <v>2</v>
      </c>
      <c r="F61" s="3"/>
      <c r="G61" s="135">
        <f t="shared" si="1"/>
        <v>0</v>
      </c>
    </row>
    <row r="62" spans="2:9" ht="20.100000000000001" customHeight="1" thickBot="1" x14ac:dyDescent="0.3">
      <c r="B62" s="110">
        <v>2.3199999999999998</v>
      </c>
      <c r="C62" s="98" t="s">
        <v>27</v>
      </c>
      <c r="D62" s="125">
        <v>1</v>
      </c>
      <c r="E62" s="3" t="s">
        <v>4</v>
      </c>
      <c r="F62" s="3"/>
      <c r="G62" s="135">
        <f t="shared" si="1"/>
        <v>0</v>
      </c>
    </row>
    <row r="63" spans="2:9" ht="42.75" customHeight="1" thickBot="1" x14ac:dyDescent="0.3">
      <c r="B63" s="110">
        <v>2.33</v>
      </c>
      <c r="C63" s="98" t="s">
        <v>28</v>
      </c>
      <c r="D63" s="148">
        <v>28.9</v>
      </c>
      <c r="E63" s="28" t="s">
        <v>2</v>
      </c>
      <c r="F63" s="3"/>
      <c r="G63" s="135">
        <f t="shared" si="1"/>
        <v>0</v>
      </c>
    </row>
    <row r="64" spans="2:9" ht="22.9" customHeight="1" thickBot="1" x14ac:dyDescent="0.3">
      <c r="B64" s="110">
        <v>2.34</v>
      </c>
      <c r="C64" s="98" t="s">
        <v>558</v>
      </c>
      <c r="D64" s="141">
        <v>1</v>
      </c>
      <c r="E64" s="28" t="s">
        <v>4</v>
      </c>
      <c r="F64" s="3"/>
      <c r="G64" s="135">
        <f t="shared" si="1"/>
        <v>0</v>
      </c>
      <c r="H64" s="156" t="s">
        <v>293</v>
      </c>
    </row>
    <row r="65" spans="2:9" ht="41.25" customHeight="1" thickBot="1" x14ac:dyDescent="0.3">
      <c r="B65" s="110">
        <v>2.35</v>
      </c>
      <c r="C65" s="98" t="s">
        <v>469</v>
      </c>
      <c r="D65" s="141">
        <v>26</v>
      </c>
      <c r="E65" s="3" t="s">
        <v>1</v>
      </c>
      <c r="F65" s="3"/>
      <c r="G65" s="135">
        <f t="shared" si="1"/>
        <v>0</v>
      </c>
      <c r="H65" s="156"/>
      <c r="I65" s="94"/>
    </row>
    <row r="66" spans="2:9" ht="41.25" customHeight="1" thickBot="1" x14ac:dyDescent="0.3">
      <c r="B66" s="110">
        <v>2.36</v>
      </c>
      <c r="C66" s="98" t="s">
        <v>468</v>
      </c>
      <c r="D66" s="141">
        <v>26</v>
      </c>
      <c r="E66" s="3" t="s">
        <v>1</v>
      </c>
      <c r="F66" s="3"/>
      <c r="G66" s="135">
        <f t="shared" si="1"/>
        <v>0</v>
      </c>
      <c r="H66" s="156"/>
      <c r="I66" s="94"/>
    </row>
    <row r="67" spans="2:9" ht="31.5" customHeight="1" thickBot="1" x14ac:dyDescent="0.3">
      <c r="B67" s="110">
        <v>2.37</v>
      </c>
      <c r="C67" s="98" t="s">
        <v>463</v>
      </c>
      <c r="D67" s="141">
        <v>2</v>
      </c>
      <c r="E67" s="28" t="s">
        <v>4</v>
      </c>
      <c r="F67" s="3"/>
      <c r="G67" s="135">
        <f t="shared" si="1"/>
        <v>0</v>
      </c>
      <c r="H67" s="150"/>
      <c r="I67" s="94"/>
    </row>
    <row r="68" spans="2:9" ht="39" customHeight="1" thickBot="1" x14ac:dyDescent="0.3">
      <c r="B68" s="110">
        <v>2.38</v>
      </c>
      <c r="C68" s="98" t="s">
        <v>399</v>
      </c>
      <c r="D68" s="3">
        <v>65</v>
      </c>
      <c r="E68" s="3" t="s">
        <v>1</v>
      </c>
      <c r="F68" s="3"/>
      <c r="G68" s="135">
        <f t="shared" si="1"/>
        <v>0</v>
      </c>
    </row>
    <row r="69" spans="2:9" ht="36" customHeight="1" thickBot="1" x14ac:dyDescent="0.3">
      <c r="B69" s="110">
        <v>2.39</v>
      </c>
      <c r="C69" s="98" t="s">
        <v>400</v>
      </c>
      <c r="D69" s="3">
        <v>62</v>
      </c>
      <c r="E69" s="3" t="s">
        <v>1</v>
      </c>
      <c r="F69" s="3"/>
      <c r="G69" s="135">
        <f t="shared" si="1"/>
        <v>0</v>
      </c>
    </row>
    <row r="70" spans="2:9" ht="40.5" customHeight="1" thickBot="1" x14ac:dyDescent="0.3">
      <c r="B70" s="110">
        <v>2.4</v>
      </c>
      <c r="C70" s="98" t="s">
        <v>29</v>
      </c>
      <c r="D70" s="126">
        <v>6.2</v>
      </c>
      <c r="E70" s="3" t="s">
        <v>1</v>
      </c>
      <c r="F70" s="3"/>
      <c r="G70" s="135">
        <f t="shared" si="1"/>
        <v>0</v>
      </c>
      <c r="H70" s="94"/>
      <c r="I70" s="94"/>
    </row>
    <row r="71" spans="2:9" ht="16.5" customHeight="1" thickBot="1" x14ac:dyDescent="0.3">
      <c r="B71" s="3"/>
      <c r="C71" s="5" t="s">
        <v>30</v>
      </c>
      <c r="D71" s="126"/>
      <c r="E71" s="3"/>
      <c r="F71" s="3"/>
      <c r="G71" s="135">
        <f>SUM(G31:G70)</f>
        <v>0</v>
      </c>
    </row>
    <row r="72" spans="2:9" ht="15.75" thickBot="1" x14ac:dyDescent="0.3">
      <c r="B72" s="4">
        <v>3</v>
      </c>
      <c r="C72" s="112" t="s">
        <v>7</v>
      </c>
      <c r="D72" s="4"/>
      <c r="E72" s="4"/>
      <c r="F72" s="4"/>
      <c r="G72" s="136"/>
    </row>
    <row r="73" spans="2:9" ht="99.95" customHeight="1" thickBot="1" x14ac:dyDescent="0.3">
      <c r="B73" s="3">
        <v>3.1</v>
      </c>
      <c r="C73" s="5" t="s">
        <v>441</v>
      </c>
      <c r="D73" s="28">
        <v>1</v>
      </c>
      <c r="E73" s="3" t="s">
        <v>4</v>
      </c>
      <c r="F73" s="3"/>
      <c r="G73" s="135">
        <f>F73*D73</f>
        <v>0</v>
      </c>
      <c r="H73" s="53" t="s">
        <v>306</v>
      </c>
    </row>
    <row r="74" spans="2:9" ht="75" customHeight="1" thickBot="1" x14ac:dyDescent="0.3">
      <c r="B74" s="3">
        <v>3.2</v>
      </c>
      <c r="C74" s="5" t="s">
        <v>442</v>
      </c>
      <c r="D74" s="28">
        <v>1</v>
      </c>
      <c r="E74" s="3" t="s">
        <v>4</v>
      </c>
      <c r="F74" s="3"/>
      <c r="G74" s="135">
        <f t="shared" ref="G74:G98" si="2">F74*D74</f>
        <v>0</v>
      </c>
      <c r="H74" s="53" t="s">
        <v>305</v>
      </c>
    </row>
    <row r="75" spans="2:9" ht="85.9" customHeight="1" thickBot="1" x14ac:dyDescent="0.3">
      <c r="B75" s="3">
        <v>3.3</v>
      </c>
      <c r="C75" s="98" t="s">
        <v>443</v>
      </c>
      <c r="D75" s="28">
        <v>2</v>
      </c>
      <c r="E75" s="3" t="s">
        <v>4</v>
      </c>
      <c r="F75" s="3"/>
      <c r="G75" s="135">
        <f t="shared" si="2"/>
        <v>0</v>
      </c>
      <c r="H75" s="53" t="s">
        <v>307</v>
      </c>
    </row>
    <row r="76" spans="2:9" ht="60" customHeight="1" thickBot="1" x14ac:dyDescent="0.3">
      <c r="B76" s="3">
        <v>3.4</v>
      </c>
      <c r="C76" s="98" t="s">
        <v>444</v>
      </c>
      <c r="D76" s="28">
        <v>1</v>
      </c>
      <c r="E76" s="3" t="s">
        <v>4</v>
      </c>
      <c r="F76" s="3"/>
      <c r="G76" s="135">
        <f t="shared" si="2"/>
        <v>0</v>
      </c>
      <c r="H76" s="73"/>
      <c r="I76" s="73"/>
    </row>
    <row r="77" spans="2:9" ht="67.150000000000006" customHeight="1" thickBot="1" x14ac:dyDescent="0.3">
      <c r="B77" s="3">
        <v>3.5</v>
      </c>
      <c r="C77" s="98" t="s">
        <v>445</v>
      </c>
      <c r="D77" s="3">
        <v>1</v>
      </c>
      <c r="E77" s="3" t="s">
        <v>4</v>
      </c>
      <c r="F77" s="3"/>
      <c r="G77" s="135">
        <f t="shared" si="2"/>
        <v>0</v>
      </c>
      <c r="H77" s="53" t="s">
        <v>307</v>
      </c>
    </row>
    <row r="78" spans="2:9" ht="39.950000000000003" customHeight="1" thickBot="1" x14ac:dyDescent="0.3">
      <c r="B78" s="3">
        <v>3.6</v>
      </c>
      <c r="C78" s="98" t="s">
        <v>446</v>
      </c>
      <c r="D78" s="3">
        <v>1</v>
      </c>
      <c r="E78" s="3" t="s">
        <v>4</v>
      </c>
      <c r="F78" s="3"/>
      <c r="G78" s="135">
        <f t="shared" si="2"/>
        <v>0</v>
      </c>
      <c r="H78" s="80"/>
      <c r="I78" s="80"/>
    </row>
    <row r="79" spans="2:9" ht="39.950000000000003" customHeight="1" thickBot="1" x14ac:dyDescent="0.3">
      <c r="B79" s="3">
        <v>3.7</v>
      </c>
      <c r="C79" s="98" t="s">
        <v>447</v>
      </c>
      <c r="D79" s="3">
        <v>1</v>
      </c>
      <c r="E79" s="3" t="s">
        <v>4</v>
      </c>
      <c r="F79" s="3"/>
      <c r="G79" s="135">
        <f t="shared" si="2"/>
        <v>0</v>
      </c>
      <c r="H79" s="80"/>
      <c r="I79" s="80"/>
    </row>
    <row r="80" spans="2:9" ht="64.150000000000006" customHeight="1" thickBot="1" x14ac:dyDescent="0.3">
      <c r="B80" s="3">
        <v>3.8</v>
      </c>
      <c r="C80" s="98" t="s">
        <v>448</v>
      </c>
      <c r="D80" s="3">
        <v>1</v>
      </c>
      <c r="E80" s="3" t="s">
        <v>4</v>
      </c>
      <c r="F80" s="3"/>
      <c r="G80" s="135">
        <f t="shared" si="2"/>
        <v>0</v>
      </c>
      <c r="H80" s="53" t="s">
        <v>307</v>
      </c>
    </row>
    <row r="81" spans="2:9" ht="39.950000000000003" customHeight="1" thickBot="1" x14ac:dyDescent="0.3">
      <c r="B81" s="3">
        <v>3.9</v>
      </c>
      <c r="C81" s="98" t="s">
        <v>449</v>
      </c>
      <c r="D81" s="3">
        <v>1</v>
      </c>
      <c r="E81" s="3" t="s">
        <v>4</v>
      </c>
      <c r="F81" s="3"/>
      <c r="G81" s="135">
        <f t="shared" si="2"/>
        <v>0</v>
      </c>
      <c r="H81" s="80"/>
      <c r="I81" s="80"/>
    </row>
    <row r="82" spans="2:9" ht="22.9" customHeight="1" thickBot="1" x14ac:dyDescent="0.3">
      <c r="B82" s="110">
        <v>3.1</v>
      </c>
      <c r="C82" s="98" t="s">
        <v>571</v>
      </c>
      <c r="D82" s="3">
        <v>11</v>
      </c>
      <c r="E82" s="3" t="s">
        <v>4</v>
      </c>
      <c r="F82" s="3"/>
      <c r="G82" s="135">
        <f t="shared" si="2"/>
        <v>0</v>
      </c>
      <c r="H82" s="153"/>
      <c r="I82" s="153"/>
    </row>
    <row r="83" spans="2:9" ht="57" customHeight="1" thickBot="1" x14ac:dyDescent="0.3">
      <c r="B83" s="3">
        <v>3.11</v>
      </c>
      <c r="C83" s="98" t="s">
        <v>450</v>
      </c>
      <c r="D83" s="3">
        <v>1</v>
      </c>
      <c r="E83" s="3" t="s">
        <v>4</v>
      </c>
      <c r="F83" s="3"/>
      <c r="G83" s="135">
        <f t="shared" si="2"/>
        <v>0</v>
      </c>
    </row>
    <row r="84" spans="2:9" ht="42.75" customHeight="1" thickBot="1" x14ac:dyDescent="0.3">
      <c r="B84" s="3">
        <v>3.12</v>
      </c>
      <c r="C84" s="98" t="s">
        <v>342</v>
      </c>
      <c r="D84" s="3">
        <v>2</v>
      </c>
      <c r="E84" s="3" t="s">
        <v>4</v>
      </c>
      <c r="F84" s="3"/>
      <c r="G84" s="135">
        <f t="shared" si="2"/>
        <v>0</v>
      </c>
      <c r="H84" s="154" t="s">
        <v>308</v>
      </c>
    </row>
    <row r="85" spans="2:9" ht="39.950000000000003" customHeight="1" thickBot="1" x14ac:dyDescent="0.3">
      <c r="B85" s="3">
        <v>3.13</v>
      </c>
      <c r="C85" s="98" t="s">
        <v>451</v>
      </c>
      <c r="D85" s="3">
        <v>1</v>
      </c>
      <c r="E85" s="3" t="s">
        <v>4</v>
      </c>
      <c r="F85" s="3"/>
      <c r="G85" s="135">
        <f t="shared" si="2"/>
        <v>0</v>
      </c>
      <c r="H85" s="154"/>
    </row>
    <row r="86" spans="2:9" ht="62.45" customHeight="1" thickBot="1" x14ac:dyDescent="0.3">
      <c r="B86" s="110">
        <v>3.14</v>
      </c>
      <c r="C86" s="98" t="s">
        <v>452</v>
      </c>
      <c r="D86" s="3">
        <v>1</v>
      </c>
      <c r="E86" s="3" t="s">
        <v>4</v>
      </c>
      <c r="F86" s="3"/>
      <c r="G86" s="135">
        <f t="shared" si="2"/>
        <v>0</v>
      </c>
      <c r="H86" s="154"/>
    </row>
    <row r="87" spans="2:9" ht="61.5" customHeight="1" thickBot="1" x14ac:dyDescent="0.3">
      <c r="B87" s="3">
        <v>3.15</v>
      </c>
      <c r="C87" s="98" t="s">
        <v>341</v>
      </c>
      <c r="D87" s="3">
        <v>2</v>
      </c>
      <c r="E87" s="3" t="s">
        <v>4</v>
      </c>
      <c r="F87" s="3"/>
      <c r="G87" s="135">
        <f t="shared" si="2"/>
        <v>0</v>
      </c>
      <c r="H87" s="154"/>
    </row>
    <row r="88" spans="2:9" ht="59.45" customHeight="1" thickBot="1" x14ac:dyDescent="0.3">
      <c r="B88" s="3">
        <v>3.16</v>
      </c>
      <c r="C88" s="98" t="s">
        <v>453</v>
      </c>
      <c r="D88" s="3">
        <v>1</v>
      </c>
      <c r="E88" s="3" t="s">
        <v>4</v>
      </c>
      <c r="F88" s="3"/>
      <c r="G88" s="135">
        <f t="shared" si="2"/>
        <v>0</v>
      </c>
      <c r="H88" s="154"/>
    </row>
    <row r="89" spans="2:9" ht="53.25" customHeight="1" thickBot="1" x14ac:dyDescent="0.3">
      <c r="B89" s="3">
        <v>3.17</v>
      </c>
      <c r="C89" s="98" t="s">
        <v>327</v>
      </c>
      <c r="D89" s="3">
        <v>1</v>
      </c>
      <c r="E89" s="3" t="s">
        <v>4</v>
      </c>
      <c r="F89" s="3"/>
      <c r="G89" s="135">
        <f t="shared" si="2"/>
        <v>0</v>
      </c>
      <c r="H89" s="154"/>
    </row>
    <row r="90" spans="2:9" ht="60" customHeight="1" thickBot="1" x14ac:dyDescent="0.3">
      <c r="B90" s="3">
        <v>3.18</v>
      </c>
      <c r="C90" s="98" t="s">
        <v>455</v>
      </c>
      <c r="D90" s="3">
        <v>1</v>
      </c>
      <c r="E90" s="3" t="s">
        <v>4</v>
      </c>
      <c r="F90" s="3"/>
      <c r="G90" s="135">
        <f t="shared" si="2"/>
        <v>0</v>
      </c>
      <c r="H90" s="154"/>
    </row>
    <row r="91" spans="2:9" ht="60" customHeight="1" thickBot="1" x14ac:dyDescent="0.3">
      <c r="B91" s="3">
        <v>3.19</v>
      </c>
      <c r="C91" s="5" t="s">
        <v>454</v>
      </c>
      <c r="D91" s="3">
        <v>1</v>
      </c>
      <c r="E91" s="3" t="s">
        <v>4</v>
      </c>
      <c r="F91" s="3"/>
      <c r="G91" s="135">
        <f t="shared" si="2"/>
        <v>0</v>
      </c>
      <c r="H91" s="154"/>
    </row>
    <row r="92" spans="2:9" ht="48" customHeight="1" thickBot="1" x14ac:dyDescent="0.3">
      <c r="B92" s="110">
        <v>3.2</v>
      </c>
      <c r="C92" s="5" t="s">
        <v>462</v>
      </c>
      <c r="D92" s="3">
        <v>1</v>
      </c>
      <c r="E92" s="3" t="s">
        <v>4</v>
      </c>
      <c r="F92" s="3"/>
      <c r="G92" s="135">
        <f t="shared" si="2"/>
        <v>0</v>
      </c>
      <c r="H92" s="90"/>
      <c r="I92" s="90"/>
    </row>
    <row r="93" spans="2:9" ht="25.9" customHeight="1" thickBot="1" x14ac:dyDescent="0.3">
      <c r="B93" s="3">
        <v>3.21</v>
      </c>
      <c r="C93" s="5" t="s">
        <v>456</v>
      </c>
      <c r="D93" s="3">
        <v>1</v>
      </c>
      <c r="E93" s="3" t="s">
        <v>4</v>
      </c>
      <c r="F93" s="3"/>
      <c r="G93" s="135">
        <f t="shared" si="2"/>
        <v>0</v>
      </c>
      <c r="H93" s="154" t="s">
        <v>324</v>
      </c>
    </row>
    <row r="94" spans="2:9" ht="25.9" customHeight="1" thickBot="1" x14ac:dyDescent="0.3">
      <c r="B94" s="3">
        <v>3.22</v>
      </c>
      <c r="C94" s="98" t="s">
        <v>461</v>
      </c>
      <c r="D94" s="3">
        <v>1</v>
      </c>
      <c r="E94" s="3" t="s">
        <v>4</v>
      </c>
      <c r="F94" s="3"/>
      <c r="G94" s="135">
        <f t="shared" si="2"/>
        <v>0</v>
      </c>
      <c r="H94" s="155"/>
    </row>
    <row r="95" spans="2:9" ht="25.9" customHeight="1" thickBot="1" x14ac:dyDescent="0.3">
      <c r="B95" s="3">
        <v>3.23</v>
      </c>
      <c r="C95" s="98" t="s">
        <v>460</v>
      </c>
      <c r="D95" s="3">
        <v>1</v>
      </c>
      <c r="E95" s="3" t="s">
        <v>4</v>
      </c>
      <c r="F95" s="3"/>
      <c r="G95" s="135">
        <f t="shared" si="2"/>
        <v>0</v>
      </c>
      <c r="H95" s="155"/>
    </row>
    <row r="96" spans="2:9" ht="25.9" customHeight="1" thickBot="1" x14ac:dyDescent="0.3">
      <c r="B96" s="3">
        <v>3.24</v>
      </c>
      <c r="C96" s="98" t="s">
        <v>459</v>
      </c>
      <c r="D96" s="3">
        <v>2</v>
      </c>
      <c r="E96" s="3" t="s">
        <v>4</v>
      </c>
      <c r="F96" s="3"/>
      <c r="G96" s="135">
        <f t="shared" si="2"/>
        <v>0</v>
      </c>
      <c r="H96" s="155"/>
    </row>
    <row r="97" spans="2:8" ht="25.9" customHeight="1" thickBot="1" x14ac:dyDescent="0.3">
      <c r="B97" s="110">
        <v>3.25</v>
      </c>
      <c r="C97" s="98" t="s">
        <v>458</v>
      </c>
      <c r="D97" s="3">
        <v>2</v>
      </c>
      <c r="E97" s="3" t="s">
        <v>4</v>
      </c>
      <c r="F97" s="3"/>
      <c r="G97" s="135">
        <f t="shared" si="2"/>
        <v>0</v>
      </c>
      <c r="H97" s="155"/>
    </row>
    <row r="98" spans="2:8" ht="25.9" customHeight="1" thickBot="1" x14ac:dyDescent="0.3">
      <c r="B98" s="110">
        <v>3.26</v>
      </c>
      <c r="C98" s="98" t="s">
        <v>457</v>
      </c>
      <c r="D98" s="3">
        <v>1</v>
      </c>
      <c r="E98" s="3" t="s">
        <v>4</v>
      </c>
      <c r="F98" s="3"/>
      <c r="G98" s="135">
        <f t="shared" si="2"/>
        <v>0</v>
      </c>
      <c r="H98" s="155"/>
    </row>
    <row r="99" spans="2:8" ht="20.100000000000001" customHeight="1" thickBot="1" x14ac:dyDescent="0.3">
      <c r="B99" s="3"/>
      <c r="C99" s="5" t="s">
        <v>30</v>
      </c>
      <c r="D99" s="3"/>
      <c r="E99" s="3"/>
      <c r="F99" s="135"/>
      <c r="G99" s="135">
        <f>SUM(G73:G98)</f>
        <v>0</v>
      </c>
    </row>
    <row r="100" spans="2:8" ht="20.100000000000001" customHeight="1" thickBot="1" x14ac:dyDescent="0.3">
      <c r="B100" s="4"/>
      <c r="C100" s="112" t="s">
        <v>41</v>
      </c>
      <c r="D100" s="4"/>
      <c r="E100" s="4"/>
      <c r="F100" s="136"/>
      <c r="G100" s="136">
        <f>G99+G71+G29</f>
        <v>0</v>
      </c>
      <c r="H100" s="58"/>
    </row>
    <row r="101" spans="2:8" ht="20.100000000000001" customHeight="1" thickBot="1" x14ac:dyDescent="0.3">
      <c r="B101" s="3"/>
      <c r="C101" s="5" t="s">
        <v>39</v>
      </c>
      <c r="D101" s="3"/>
      <c r="E101" s="3"/>
      <c r="F101" s="135"/>
      <c r="G101" s="137">
        <f>G100*20/100</f>
        <v>0</v>
      </c>
    </row>
    <row r="102" spans="2:8" ht="20.100000000000001" customHeight="1" thickBot="1" x14ac:dyDescent="0.3">
      <c r="B102" s="4"/>
      <c r="C102" s="112" t="s">
        <v>42</v>
      </c>
      <c r="D102" s="4"/>
      <c r="E102" s="4"/>
      <c r="F102" s="136"/>
      <c r="G102" s="136">
        <f>SUM(G100:G101)</f>
        <v>0</v>
      </c>
    </row>
  </sheetData>
  <mergeCells count="5">
    <mergeCell ref="H93:H98"/>
    <mergeCell ref="H84:H91"/>
    <mergeCell ref="H47:H48"/>
    <mergeCell ref="H56:H59"/>
    <mergeCell ref="H64:H6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57"/>
  <sheetViews>
    <sheetView tabSelected="1" topLeftCell="B48" workbookViewId="0">
      <selection activeCell="C66" sqref="C66"/>
    </sheetView>
  </sheetViews>
  <sheetFormatPr defaultColWidth="9.140625" defaultRowHeight="15" x14ac:dyDescent="0.25"/>
  <cols>
    <col min="3" max="3" width="71" customWidth="1"/>
    <col min="4" max="5" width="8.28515625" customWidth="1"/>
    <col min="6" max="6" width="11.140625" style="74" customWidth="1"/>
    <col min="7" max="7" width="13" style="74" customWidth="1"/>
    <col min="8" max="8" width="78" style="144" customWidth="1"/>
    <col min="9" max="9" width="20.5703125" customWidth="1"/>
    <col min="10" max="10" width="23.28515625" style="72" customWidth="1"/>
  </cols>
  <sheetData>
    <row r="2" spans="2:8" ht="19.5" customHeight="1" thickBot="1" x14ac:dyDescent="0.3">
      <c r="B2" s="6" t="s">
        <v>32</v>
      </c>
      <c r="C2" s="6"/>
      <c r="D2" s="6"/>
      <c r="E2" s="6"/>
      <c r="F2" s="3"/>
      <c r="G2" s="3"/>
      <c r="H2" s="29"/>
    </row>
    <row r="3" spans="2:8" ht="19.5" customHeight="1" thickBot="1" x14ac:dyDescent="0.3">
      <c r="B3" s="23" t="s">
        <v>331</v>
      </c>
      <c r="C3" s="6"/>
      <c r="D3" s="6"/>
      <c r="E3" s="6"/>
      <c r="F3" s="3"/>
      <c r="G3" s="3"/>
      <c r="H3" s="29"/>
    </row>
    <row r="4" spans="2:8" ht="19.5" customHeight="1" thickBot="1" x14ac:dyDescent="0.3">
      <c r="B4" s="6" t="s">
        <v>33</v>
      </c>
      <c r="C4" s="6"/>
      <c r="D4" s="6"/>
      <c r="E4" s="6"/>
      <c r="F4" s="3"/>
      <c r="G4" s="3"/>
      <c r="H4" s="29"/>
    </row>
    <row r="5" spans="2:8" ht="19.5" customHeight="1" thickBot="1" x14ac:dyDescent="0.3">
      <c r="B5" s="6" t="s">
        <v>34</v>
      </c>
      <c r="C5" s="6"/>
      <c r="D5" s="6"/>
      <c r="E5" s="6"/>
      <c r="F5" s="3"/>
      <c r="G5" s="3"/>
      <c r="H5" s="29"/>
    </row>
    <row r="6" spans="2:8" ht="19.5" customHeight="1" thickBot="1" x14ac:dyDescent="0.3">
      <c r="B6" s="6" t="s">
        <v>35</v>
      </c>
      <c r="C6" s="6"/>
      <c r="D6" s="6"/>
      <c r="E6" s="6"/>
      <c r="F6" s="3"/>
      <c r="G6" s="3"/>
      <c r="H6" s="29"/>
    </row>
    <row r="7" spans="2:8" ht="19.5" customHeight="1" x14ac:dyDescent="0.25">
      <c r="B7" s="34"/>
      <c r="C7" s="34"/>
      <c r="D7" s="34"/>
      <c r="E7" s="34"/>
      <c r="F7" s="29"/>
      <c r="G7" s="29"/>
    </row>
    <row r="8" spans="2:8" ht="50.1" customHeight="1" thickBot="1" x14ac:dyDescent="0.3">
      <c r="B8" s="3" t="s">
        <v>21</v>
      </c>
      <c r="C8" s="101" t="s">
        <v>20</v>
      </c>
      <c r="D8" s="3" t="s">
        <v>6</v>
      </c>
      <c r="E8" s="101" t="s">
        <v>5</v>
      </c>
      <c r="F8" s="101" t="s">
        <v>14</v>
      </c>
      <c r="G8" s="3" t="s">
        <v>288</v>
      </c>
      <c r="H8" s="29" t="s">
        <v>296</v>
      </c>
    </row>
    <row r="9" spans="2:8" ht="15.75" thickBot="1" x14ac:dyDescent="0.3">
      <c r="B9" s="4"/>
      <c r="C9" s="112" t="s">
        <v>31</v>
      </c>
      <c r="D9" s="4"/>
      <c r="E9" s="4"/>
      <c r="F9" s="4"/>
      <c r="G9" s="4"/>
      <c r="H9" s="38"/>
    </row>
    <row r="10" spans="2:8" ht="50.25" customHeight="1" thickBot="1" x14ac:dyDescent="0.3">
      <c r="B10" s="3">
        <v>1</v>
      </c>
      <c r="C10" s="5" t="s">
        <v>403</v>
      </c>
      <c r="D10" s="3">
        <v>1</v>
      </c>
      <c r="E10" s="3" t="s">
        <v>4</v>
      </c>
      <c r="F10" s="135"/>
      <c r="G10" s="135">
        <f>F10*D10</f>
        <v>0</v>
      </c>
      <c r="H10" s="82" t="s">
        <v>575</v>
      </c>
    </row>
    <row r="11" spans="2:8" ht="39" customHeight="1" thickBot="1" x14ac:dyDescent="0.3">
      <c r="B11" s="3">
        <v>2</v>
      </c>
      <c r="C11" s="5" t="s">
        <v>404</v>
      </c>
      <c r="D11" s="3">
        <v>1</v>
      </c>
      <c r="E11" s="3" t="s">
        <v>4</v>
      </c>
      <c r="F11" s="135"/>
      <c r="G11" s="135">
        <f t="shared" ref="G11:G52" si="0">F11*D11</f>
        <v>0</v>
      </c>
      <c r="H11" s="82" t="s">
        <v>572</v>
      </c>
    </row>
    <row r="12" spans="2:8" ht="45.75" customHeight="1" thickBot="1" x14ac:dyDescent="0.3">
      <c r="B12" s="3">
        <v>3</v>
      </c>
      <c r="C12" s="5" t="s">
        <v>405</v>
      </c>
      <c r="D12" s="3">
        <v>1</v>
      </c>
      <c r="E12" s="3" t="s">
        <v>4</v>
      </c>
      <c r="F12" s="135"/>
      <c r="G12" s="135">
        <f t="shared" si="0"/>
        <v>0</v>
      </c>
      <c r="H12" s="82" t="s">
        <v>575</v>
      </c>
    </row>
    <row r="13" spans="2:8" ht="39" customHeight="1" thickBot="1" x14ac:dyDescent="0.3">
      <c r="B13" s="3">
        <v>4</v>
      </c>
      <c r="C13" s="5" t="s">
        <v>406</v>
      </c>
      <c r="D13" s="3">
        <v>1</v>
      </c>
      <c r="E13" s="3" t="s">
        <v>4</v>
      </c>
      <c r="F13" s="145"/>
      <c r="G13" s="135">
        <f t="shared" si="0"/>
        <v>0</v>
      </c>
      <c r="H13" s="82" t="s">
        <v>575</v>
      </c>
    </row>
    <row r="14" spans="2:8" ht="54.75" customHeight="1" thickBot="1" x14ac:dyDescent="0.3">
      <c r="B14" s="3">
        <v>5</v>
      </c>
      <c r="C14" s="5" t="s">
        <v>409</v>
      </c>
      <c r="D14" s="3">
        <v>1</v>
      </c>
      <c r="E14" s="3" t="s">
        <v>4</v>
      </c>
      <c r="F14" s="135"/>
      <c r="G14" s="135">
        <f t="shared" si="0"/>
        <v>0</v>
      </c>
      <c r="H14" s="82" t="s">
        <v>575</v>
      </c>
    </row>
    <row r="15" spans="2:8" ht="52.5" customHeight="1" thickBot="1" x14ac:dyDescent="0.3">
      <c r="B15" s="3">
        <v>6</v>
      </c>
      <c r="C15" s="5" t="s">
        <v>408</v>
      </c>
      <c r="D15" s="3">
        <v>1</v>
      </c>
      <c r="E15" s="3" t="s">
        <v>4</v>
      </c>
      <c r="F15" s="135"/>
      <c r="G15" s="135">
        <f t="shared" si="0"/>
        <v>0</v>
      </c>
      <c r="H15" s="82" t="s">
        <v>575</v>
      </c>
    </row>
    <row r="16" spans="2:8" ht="54" customHeight="1" thickBot="1" x14ac:dyDescent="0.3">
      <c r="B16" s="3">
        <v>7</v>
      </c>
      <c r="C16" s="5" t="s">
        <v>407</v>
      </c>
      <c r="D16" s="3">
        <v>1</v>
      </c>
      <c r="E16" s="3" t="s">
        <v>4</v>
      </c>
      <c r="F16" s="135"/>
      <c r="G16" s="135">
        <f t="shared" si="0"/>
        <v>0</v>
      </c>
      <c r="H16" s="82" t="s">
        <v>575</v>
      </c>
    </row>
    <row r="17" spans="2:10" ht="39" customHeight="1" thickBot="1" x14ac:dyDescent="0.3">
      <c r="B17" s="3">
        <v>8</v>
      </c>
      <c r="C17" s="5" t="s">
        <v>410</v>
      </c>
      <c r="D17" s="3">
        <v>2</v>
      </c>
      <c r="E17" s="3" t="s">
        <v>4</v>
      </c>
      <c r="F17" s="135"/>
      <c r="G17" s="135">
        <f t="shared" si="0"/>
        <v>0</v>
      </c>
      <c r="H17" s="82" t="s">
        <v>572</v>
      </c>
    </row>
    <row r="18" spans="2:10" ht="39" customHeight="1" thickBot="1" x14ac:dyDescent="0.3">
      <c r="B18" s="3">
        <v>9</v>
      </c>
      <c r="C18" s="5" t="s">
        <v>411</v>
      </c>
      <c r="D18" s="3">
        <v>1</v>
      </c>
      <c r="E18" s="3" t="s">
        <v>4</v>
      </c>
      <c r="F18" s="135"/>
      <c r="G18" s="135">
        <f t="shared" si="0"/>
        <v>0</v>
      </c>
      <c r="H18" s="82" t="s">
        <v>572</v>
      </c>
    </row>
    <row r="19" spans="2:10" ht="58.5" customHeight="1" thickBot="1" x14ac:dyDescent="0.3">
      <c r="B19" s="3">
        <v>10</v>
      </c>
      <c r="C19" s="5" t="s">
        <v>412</v>
      </c>
      <c r="D19" s="3">
        <v>1</v>
      </c>
      <c r="E19" s="3" t="s">
        <v>4</v>
      </c>
      <c r="F19" s="135"/>
      <c r="G19" s="135">
        <f t="shared" si="0"/>
        <v>0</v>
      </c>
      <c r="H19" s="82" t="s">
        <v>575</v>
      </c>
    </row>
    <row r="20" spans="2:10" ht="54" customHeight="1" thickBot="1" x14ac:dyDescent="0.3">
      <c r="B20" s="3">
        <v>11</v>
      </c>
      <c r="C20" s="5" t="s">
        <v>413</v>
      </c>
      <c r="D20" s="3">
        <v>1</v>
      </c>
      <c r="E20" s="3" t="s">
        <v>4</v>
      </c>
      <c r="F20" s="135"/>
      <c r="G20" s="135">
        <f t="shared" si="0"/>
        <v>0</v>
      </c>
      <c r="H20" s="82" t="s">
        <v>575</v>
      </c>
    </row>
    <row r="21" spans="2:10" ht="50.25" customHeight="1" thickBot="1" x14ac:dyDescent="0.3">
      <c r="B21" s="3">
        <v>12</v>
      </c>
      <c r="C21" s="5" t="s">
        <v>415</v>
      </c>
      <c r="D21" s="3">
        <v>1</v>
      </c>
      <c r="E21" s="3" t="s">
        <v>4</v>
      </c>
      <c r="F21" s="135"/>
      <c r="G21" s="135">
        <f t="shared" si="0"/>
        <v>0</v>
      </c>
      <c r="H21" s="82" t="s">
        <v>572</v>
      </c>
    </row>
    <row r="22" spans="2:10" ht="39" customHeight="1" thickBot="1" x14ac:dyDescent="0.3">
      <c r="B22" s="3">
        <v>13</v>
      </c>
      <c r="C22" s="5" t="s">
        <v>416</v>
      </c>
      <c r="D22" s="3">
        <v>1</v>
      </c>
      <c r="E22" s="3" t="s">
        <v>4</v>
      </c>
      <c r="F22" s="135"/>
      <c r="G22" s="135">
        <f t="shared" si="0"/>
        <v>0</v>
      </c>
      <c r="H22" s="82"/>
      <c r="J22" s="75"/>
    </row>
    <row r="23" spans="2:10" ht="39" customHeight="1" thickBot="1" x14ac:dyDescent="0.3">
      <c r="B23" s="3">
        <v>14</v>
      </c>
      <c r="C23" s="5" t="s">
        <v>414</v>
      </c>
      <c r="D23" s="3">
        <v>1</v>
      </c>
      <c r="E23" s="3" t="s">
        <v>4</v>
      </c>
      <c r="F23" s="135"/>
      <c r="G23" s="135">
        <f t="shared" si="0"/>
        <v>0</v>
      </c>
      <c r="H23" s="82" t="s">
        <v>572</v>
      </c>
    </row>
    <row r="24" spans="2:10" ht="39" customHeight="1" thickBot="1" x14ac:dyDescent="0.3">
      <c r="B24" s="3">
        <v>15</v>
      </c>
      <c r="C24" s="5" t="s">
        <v>417</v>
      </c>
      <c r="D24" s="3">
        <v>1</v>
      </c>
      <c r="E24" s="3" t="s">
        <v>4</v>
      </c>
      <c r="F24" s="135"/>
      <c r="G24" s="135">
        <f t="shared" si="0"/>
        <v>0</v>
      </c>
      <c r="H24" s="82" t="s">
        <v>572</v>
      </c>
    </row>
    <row r="25" spans="2:10" ht="48.75" customHeight="1" thickBot="1" x14ac:dyDescent="0.3">
      <c r="B25" s="3">
        <v>16</v>
      </c>
      <c r="C25" s="5" t="s">
        <v>418</v>
      </c>
      <c r="D25" s="3">
        <v>1</v>
      </c>
      <c r="E25" s="3" t="s">
        <v>4</v>
      </c>
      <c r="F25" s="135"/>
      <c r="G25" s="135">
        <f t="shared" si="0"/>
        <v>0</v>
      </c>
      <c r="H25" s="82" t="s">
        <v>575</v>
      </c>
    </row>
    <row r="26" spans="2:10" ht="48.75" customHeight="1" thickBot="1" x14ac:dyDescent="0.3">
      <c r="B26" s="3">
        <v>17</v>
      </c>
      <c r="C26" s="5" t="s">
        <v>419</v>
      </c>
      <c r="D26" s="3">
        <v>1</v>
      </c>
      <c r="E26" s="3" t="s">
        <v>4</v>
      </c>
      <c r="F26" s="135"/>
      <c r="G26" s="135">
        <f t="shared" si="0"/>
        <v>0</v>
      </c>
      <c r="H26" s="82" t="s">
        <v>575</v>
      </c>
    </row>
    <row r="27" spans="2:10" ht="48.75" customHeight="1" thickBot="1" x14ac:dyDescent="0.3">
      <c r="B27" s="3">
        <v>18</v>
      </c>
      <c r="C27" s="5" t="s">
        <v>421</v>
      </c>
      <c r="D27" s="3">
        <v>1</v>
      </c>
      <c r="E27" s="3" t="s">
        <v>4</v>
      </c>
      <c r="F27" s="135"/>
      <c r="G27" s="135">
        <f t="shared" si="0"/>
        <v>0</v>
      </c>
      <c r="H27" s="82" t="s">
        <v>575</v>
      </c>
    </row>
    <row r="28" spans="2:10" ht="48.75" customHeight="1" thickBot="1" x14ac:dyDescent="0.3">
      <c r="B28" s="3">
        <v>19</v>
      </c>
      <c r="C28" s="5" t="s">
        <v>420</v>
      </c>
      <c r="D28" s="3">
        <v>1</v>
      </c>
      <c r="E28" s="3" t="s">
        <v>4</v>
      </c>
      <c r="F28" s="135"/>
      <c r="G28" s="135">
        <f t="shared" si="0"/>
        <v>0</v>
      </c>
      <c r="H28" s="82" t="s">
        <v>575</v>
      </c>
    </row>
    <row r="29" spans="2:10" ht="66" customHeight="1" thickBot="1" x14ac:dyDescent="0.3">
      <c r="B29" s="3">
        <v>20</v>
      </c>
      <c r="C29" s="5" t="s">
        <v>422</v>
      </c>
      <c r="D29" s="3">
        <v>1</v>
      </c>
      <c r="E29" s="3" t="s">
        <v>4</v>
      </c>
      <c r="F29" s="135"/>
      <c r="G29" s="135">
        <f t="shared" si="0"/>
        <v>0</v>
      </c>
      <c r="H29" s="82"/>
      <c r="J29" s="76"/>
    </row>
    <row r="30" spans="2:10" ht="39.950000000000003" customHeight="1" thickBot="1" x14ac:dyDescent="0.3">
      <c r="B30" s="3">
        <v>21</v>
      </c>
      <c r="C30" s="5" t="s">
        <v>426</v>
      </c>
      <c r="D30" s="3">
        <v>1</v>
      </c>
      <c r="E30" s="3" t="s">
        <v>4</v>
      </c>
      <c r="F30" s="135"/>
      <c r="G30" s="135">
        <f t="shared" si="0"/>
        <v>0</v>
      </c>
      <c r="H30" s="82"/>
      <c r="J30" s="76"/>
    </row>
    <row r="31" spans="2:10" ht="39.950000000000003" customHeight="1" thickBot="1" x14ac:dyDescent="0.3">
      <c r="B31" s="3">
        <v>22</v>
      </c>
      <c r="C31" s="5" t="s">
        <v>425</v>
      </c>
      <c r="D31" s="3">
        <v>1</v>
      </c>
      <c r="E31" s="3" t="s">
        <v>4</v>
      </c>
      <c r="F31" s="135"/>
      <c r="G31" s="135">
        <f t="shared" si="0"/>
        <v>0</v>
      </c>
      <c r="H31" s="82"/>
      <c r="J31" s="76"/>
    </row>
    <row r="32" spans="2:10" ht="39.950000000000003" customHeight="1" thickBot="1" x14ac:dyDescent="0.3">
      <c r="B32" s="3">
        <v>23</v>
      </c>
      <c r="C32" s="5" t="s">
        <v>424</v>
      </c>
      <c r="D32" s="3">
        <v>1</v>
      </c>
      <c r="E32" s="3" t="s">
        <v>4</v>
      </c>
      <c r="F32" s="135"/>
      <c r="G32" s="135">
        <f t="shared" si="0"/>
        <v>0</v>
      </c>
      <c r="H32" s="82"/>
      <c r="J32" s="76"/>
    </row>
    <row r="33" spans="2:10" ht="52.5" customHeight="1" thickBot="1" x14ac:dyDescent="0.3">
      <c r="B33" s="3">
        <v>24</v>
      </c>
      <c r="C33" s="5" t="s">
        <v>423</v>
      </c>
      <c r="D33" s="3">
        <v>1</v>
      </c>
      <c r="E33" s="3" t="s">
        <v>4</v>
      </c>
      <c r="F33" s="135"/>
      <c r="G33" s="135">
        <f t="shared" si="0"/>
        <v>0</v>
      </c>
      <c r="H33" s="82"/>
      <c r="J33" s="76"/>
    </row>
    <row r="34" spans="2:10" ht="59.25" customHeight="1" thickBot="1" x14ac:dyDescent="0.3">
      <c r="B34" s="3">
        <v>25</v>
      </c>
      <c r="C34" s="5" t="s">
        <v>427</v>
      </c>
      <c r="D34" s="3">
        <v>1</v>
      </c>
      <c r="E34" s="3" t="s">
        <v>4</v>
      </c>
      <c r="F34" s="135"/>
      <c r="G34" s="135">
        <f t="shared" si="0"/>
        <v>0</v>
      </c>
      <c r="H34" s="82" t="s">
        <v>328</v>
      </c>
      <c r="J34" s="76"/>
    </row>
    <row r="35" spans="2:10" ht="48" customHeight="1" thickBot="1" x14ac:dyDescent="0.3">
      <c r="B35" s="3">
        <v>26</v>
      </c>
      <c r="C35" s="5" t="s">
        <v>428</v>
      </c>
      <c r="D35" s="3">
        <v>1</v>
      </c>
      <c r="E35" s="3" t="s">
        <v>4</v>
      </c>
      <c r="F35" s="135"/>
      <c r="G35" s="135">
        <f t="shared" si="0"/>
        <v>0</v>
      </c>
      <c r="H35" s="82"/>
      <c r="J35" s="78"/>
    </row>
    <row r="36" spans="2:10" ht="39.950000000000003" customHeight="1" thickBot="1" x14ac:dyDescent="0.3">
      <c r="B36" s="3">
        <v>27</v>
      </c>
      <c r="C36" s="5" t="s">
        <v>429</v>
      </c>
      <c r="D36" s="3">
        <v>1</v>
      </c>
      <c r="E36" s="3" t="s">
        <v>4</v>
      </c>
      <c r="F36" s="135"/>
      <c r="G36" s="135">
        <f t="shared" si="0"/>
        <v>0</v>
      </c>
      <c r="H36" s="82" t="s">
        <v>572</v>
      </c>
    </row>
    <row r="37" spans="2:10" ht="39.950000000000003" customHeight="1" thickBot="1" x14ac:dyDescent="0.3">
      <c r="B37" s="3">
        <v>28</v>
      </c>
      <c r="C37" s="5" t="s">
        <v>430</v>
      </c>
      <c r="D37" s="3">
        <v>1</v>
      </c>
      <c r="E37" s="3" t="s">
        <v>4</v>
      </c>
      <c r="F37" s="135"/>
      <c r="G37" s="135">
        <f t="shared" si="0"/>
        <v>0</v>
      </c>
      <c r="H37" s="82" t="s">
        <v>572</v>
      </c>
    </row>
    <row r="38" spans="2:10" ht="39.950000000000003" customHeight="1" thickBot="1" x14ac:dyDescent="0.3">
      <c r="B38" s="3">
        <v>29</v>
      </c>
      <c r="C38" s="5" t="s">
        <v>433</v>
      </c>
      <c r="D38" s="3">
        <v>1</v>
      </c>
      <c r="E38" s="3" t="s">
        <v>4</v>
      </c>
      <c r="F38" s="135"/>
      <c r="G38" s="135">
        <f t="shared" si="0"/>
        <v>0</v>
      </c>
      <c r="H38" s="82"/>
    </row>
    <row r="39" spans="2:10" ht="39.950000000000003" customHeight="1" thickBot="1" x14ac:dyDescent="0.3">
      <c r="B39" s="3">
        <v>30</v>
      </c>
      <c r="C39" s="5" t="s">
        <v>432</v>
      </c>
      <c r="D39" s="3">
        <v>5</v>
      </c>
      <c r="E39" s="3" t="s">
        <v>4</v>
      </c>
      <c r="F39" s="135"/>
      <c r="G39" s="135">
        <f t="shared" si="0"/>
        <v>0</v>
      </c>
      <c r="H39" s="82"/>
    </row>
    <row r="40" spans="2:10" ht="82.9" customHeight="1" thickBot="1" x14ac:dyDescent="0.3">
      <c r="B40" s="3">
        <v>31</v>
      </c>
      <c r="C40" s="5" t="s">
        <v>565</v>
      </c>
      <c r="D40" s="3">
        <v>1</v>
      </c>
      <c r="E40" s="3" t="s">
        <v>4</v>
      </c>
      <c r="F40" s="135"/>
      <c r="G40" s="135">
        <f t="shared" si="0"/>
        <v>0</v>
      </c>
      <c r="H40" s="82" t="s">
        <v>572</v>
      </c>
    </row>
    <row r="41" spans="2:10" ht="39.950000000000003" customHeight="1" thickBot="1" x14ac:dyDescent="0.3">
      <c r="B41" s="3">
        <v>32</v>
      </c>
      <c r="C41" s="5" t="s">
        <v>431</v>
      </c>
      <c r="D41" s="3">
        <v>1</v>
      </c>
      <c r="E41" s="3" t="s">
        <v>4</v>
      </c>
      <c r="F41" s="135"/>
      <c r="G41" s="135">
        <f t="shared" si="0"/>
        <v>0</v>
      </c>
      <c r="H41" s="82" t="s">
        <v>572</v>
      </c>
    </row>
    <row r="42" spans="2:10" ht="39.950000000000003" customHeight="1" thickBot="1" x14ac:dyDescent="0.3">
      <c r="B42" s="3">
        <v>33</v>
      </c>
      <c r="C42" s="5" t="s">
        <v>434</v>
      </c>
      <c r="D42" s="3">
        <v>1</v>
      </c>
      <c r="E42" s="3" t="s">
        <v>4</v>
      </c>
      <c r="F42" s="135"/>
      <c r="G42" s="135">
        <f t="shared" si="0"/>
        <v>0</v>
      </c>
      <c r="H42" s="82" t="s">
        <v>575</v>
      </c>
    </row>
    <row r="43" spans="2:10" ht="39.950000000000003" customHeight="1" thickBot="1" x14ac:dyDescent="0.3">
      <c r="B43" s="3">
        <v>34</v>
      </c>
      <c r="C43" s="5" t="s">
        <v>435</v>
      </c>
      <c r="D43" s="3">
        <v>1</v>
      </c>
      <c r="E43" s="3" t="s">
        <v>4</v>
      </c>
      <c r="F43" s="135"/>
      <c r="G43" s="135">
        <f t="shared" si="0"/>
        <v>0</v>
      </c>
      <c r="H43" s="82" t="s">
        <v>576</v>
      </c>
    </row>
    <row r="44" spans="2:10" ht="55.5" customHeight="1" thickBot="1" x14ac:dyDescent="0.3">
      <c r="B44" s="3">
        <v>35</v>
      </c>
      <c r="C44" s="5" t="s">
        <v>436</v>
      </c>
      <c r="D44" s="3">
        <v>1</v>
      </c>
      <c r="E44" s="3" t="s">
        <v>4</v>
      </c>
      <c r="F44" s="146"/>
      <c r="G44" s="135">
        <f t="shared" si="0"/>
        <v>0</v>
      </c>
      <c r="H44" s="82"/>
    </row>
    <row r="45" spans="2:10" ht="130.15" customHeight="1" thickBot="1" x14ac:dyDescent="0.3">
      <c r="B45" s="3">
        <v>36</v>
      </c>
      <c r="C45" s="147" t="s">
        <v>437</v>
      </c>
      <c r="D45" s="3">
        <v>1</v>
      </c>
      <c r="E45" s="3" t="s">
        <v>4</v>
      </c>
      <c r="F45" s="135"/>
      <c r="G45" s="135">
        <f t="shared" si="0"/>
        <v>0</v>
      </c>
      <c r="H45" s="82"/>
    </row>
    <row r="46" spans="2:10" ht="65.45" customHeight="1" thickBot="1" x14ac:dyDescent="0.3">
      <c r="B46" s="3">
        <v>37</v>
      </c>
      <c r="C46" s="5" t="s">
        <v>562</v>
      </c>
      <c r="D46" s="3">
        <v>4</v>
      </c>
      <c r="E46" s="3" t="s">
        <v>4</v>
      </c>
      <c r="F46" s="135"/>
      <c r="G46" s="135">
        <f t="shared" si="0"/>
        <v>0</v>
      </c>
      <c r="H46" s="82" t="s">
        <v>325</v>
      </c>
      <c r="J46" s="77"/>
    </row>
    <row r="47" spans="2:10" ht="39.950000000000003" customHeight="1" thickBot="1" x14ac:dyDescent="0.3">
      <c r="B47" s="3">
        <v>38</v>
      </c>
      <c r="C47" s="5" t="s">
        <v>438</v>
      </c>
      <c r="D47" s="3">
        <v>6.2</v>
      </c>
      <c r="E47" s="3" t="s">
        <v>1</v>
      </c>
      <c r="F47" s="135"/>
      <c r="G47" s="135">
        <f t="shared" si="0"/>
        <v>0</v>
      </c>
      <c r="H47" s="82" t="s">
        <v>573</v>
      </c>
      <c r="J47" s="77"/>
    </row>
    <row r="48" spans="2:10" ht="39.950000000000003" customHeight="1" thickBot="1" x14ac:dyDescent="0.3">
      <c r="B48" s="3">
        <v>39</v>
      </c>
      <c r="C48" s="5" t="s">
        <v>329</v>
      </c>
      <c r="D48" s="3">
        <v>21</v>
      </c>
      <c r="E48" s="3" t="s">
        <v>1</v>
      </c>
      <c r="F48" s="135"/>
      <c r="G48" s="135">
        <f t="shared" si="0"/>
        <v>0</v>
      </c>
      <c r="H48" s="82" t="s">
        <v>574</v>
      </c>
    </row>
    <row r="49" spans="2:10" ht="67.5" customHeight="1" thickBot="1" x14ac:dyDescent="0.3">
      <c r="B49" s="3">
        <v>40</v>
      </c>
      <c r="C49" s="5" t="s">
        <v>330</v>
      </c>
      <c r="D49" s="3">
        <v>8.1999999999999993</v>
      </c>
      <c r="E49" s="3" t="s">
        <v>1</v>
      </c>
      <c r="F49" s="135"/>
      <c r="G49" s="135">
        <f t="shared" si="0"/>
        <v>0</v>
      </c>
      <c r="H49" s="82"/>
      <c r="J49" s="77"/>
    </row>
    <row r="50" spans="2:10" ht="39.950000000000003" customHeight="1" thickBot="1" x14ac:dyDescent="0.3">
      <c r="B50" s="3">
        <v>41</v>
      </c>
      <c r="C50" s="5" t="s">
        <v>340</v>
      </c>
      <c r="D50" s="3">
        <v>8.3000000000000007</v>
      </c>
      <c r="E50" s="3" t="s">
        <v>1</v>
      </c>
      <c r="F50" s="135"/>
      <c r="G50" s="135">
        <f t="shared" si="0"/>
        <v>0</v>
      </c>
      <c r="H50" s="82"/>
      <c r="J50" s="81"/>
    </row>
    <row r="51" spans="2:10" ht="39.950000000000003" customHeight="1" thickBot="1" x14ac:dyDescent="0.3">
      <c r="B51" s="3">
        <v>42</v>
      </c>
      <c r="C51" s="5" t="s">
        <v>439</v>
      </c>
      <c r="D51" s="3">
        <v>2.4500000000000002</v>
      </c>
      <c r="E51" s="3" t="s">
        <v>1</v>
      </c>
      <c r="F51" s="135"/>
      <c r="G51" s="135">
        <f t="shared" si="0"/>
        <v>0</v>
      </c>
      <c r="H51" s="82"/>
      <c r="J51" s="92"/>
    </row>
    <row r="52" spans="2:10" ht="39.950000000000003" customHeight="1" thickBot="1" x14ac:dyDescent="0.3">
      <c r="B52" s="3">
        <v>43</v>
      </c>
      <c r="C52" s="5" t="s">
        <v>440</v>
      </c>
      <c r="D52" s="3">
        <v>1</v>
      </c>
      <c r="E52" s="3" t="s">
        <v>37</v>
      </c>
      <c r="F52" s="3"/>
      <c r="G52" s="135">
        <f t="shared" si="0"/>
        <v>0</v>
      </c>
    </row>
    <row r="53" spans="2:10" ht="15.75" thickBot="1" x14ac:dyDescent="0.3">
      <c r="B53" s="4"/>
      <c r="C53" s="112" t="s">
        <v>41</v>
      </c>
      <c r="D53" s="4"/>
      <c r="E53" s="4"/>
      <c r="F53" s="136"/>
      <c r="G53" s="136">
        <f>SUM(G10:G52)</f>
        <v>0</v>
      </c>
    </row>
    <row r="54" spans="2:10" ht="15.75" thickBot="1" x14ac:dyDescent="0.3">
      <c r="B54" s="3"/>
      <c r="C54" s="5" t="s">
        <v>39</v>
      </c>
      <c r="D54" s="3"/>
      <c r="E54" s="3"/>
      <c r="F54" s="135"/>
      <c r="G54" s="137">
        <f>G53*20/100</f>
        <v>0</v>
      </c>
    </row>
    <row r="55" spans="2:10" ht="15.75" thickBot="1" x14ac:dyDescent="0.3">
      <c r="B55" s="4"/>
      <c r="C55" s="112" t="s">
        <v>42</v>
      </c>
      <c r="D55" s="4"/>
      <c r="E55" s="4"/>
      <c r="F55" s="136"/>
      <c r="G55" s="136">
        <f>SUM(G53:G54)</f>
        <v>0</v>
      </c>
    </row>
    <row r="57" spans="2:10" x14ac:dyDescent="0.25">
      <c r="C57" s="48" t="s">
        <v>402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30"/>
  <sheetViews>
    <sheetView topLeftCell="A28" workbookViewId="0">
      <selection activeCell="H37" sqref="H37"/>
    </sheetView>
  </sheetViews>
  <sheetFormatPr defaultRowHeight="15" x14ac:dyDescent="0.25"/>
  <cols>
    <col min="2" max="2" width="5.7109375" customWidth="1"/>
    <col min="3" max="3" width="65.7109375" customWidth="1"/>
    <col min="4" max="5" width="8.85546875" customWidth="1"/>
    <col min="6" max="7" width="12.140625" customWidth="1"/>
    <col min="8" max="8" width="50.5703125" style="1" customWidth="1"/>
    <col min="9" max="9" width="7.7109375" customWidth="1"/>
    <col min="10" max="12" width="13.5703125" customWidth="1"/>
  </cols>
  <sheetData>
    <row r="1" spans="2:9" x14ac:dyDescent="0.25">
      <c r="I1" s="1"/>
    </row>
    <row r="2" spans="2:9" ht="15.75" thickBot="1" x14ac:dyDescent="0.3">
      <c r="B2" s="6" t="s">
        <v>32</v>
      </c>
      <c r="C2" s="6"/>
      <c r="D2" s="6"/>
      <c r="E2" s="6"/>
      <c r="F2" s="6"/>
      <c r="G2" s="6"/>
      <c r="I2" s="1"/>
    </row>
    <row r="3" spans="2:9" ht="15.75" thickBot="1" x14ac:dyDescent="0.3">
      <c r="B3" s="23" t="s">
        <v>331</v>
      </c>
      <c r="C3" s="6"/>
      <c r="D3" s="6"/>
      <c r="E3" s="6"/>
      <c r="F3" s="6"/>
      <c r="G3" s="6"/>
      <c r="I3" s="1"/>
    </row>
    <row r="4" spans="2:9" ht="15.75" thickBot="1" x14ac:dyDescent="0.3">
      <c r="B4" s="6" t="s">
        <v>33</v>
      </c>
      <c r="C4" s="6"/>
      <c r="D4" s="6"/>
      <c r="E4" s="6"/>
      <c r="F4" s="6"/>
      <c r="G4" s="6"/>
      <c r="I4" s="1"/>
    </row>
    <row r="5" spans="2:9" ht="15.75" thickBot="1" x14ac:dyDescent="0.3">
      <c r="B5" s="6" t="s">
        <v>34</v>
      </c>
      <c r="C5" s="6"/>
      <c r="D5" s="6"/>
      <c r="E5" s="6"/>
      <c r="F5" s="6"/>
      <c r="G5" s="6"/>
      <c r="I5" s="1"/>
    </row>
    <row r="6" spans="2:9" ht="15.75" thickBot="1" x14ac:dyDescent="0.3">
      <c r="B6" s="6" t="s">
        <v>40</v>
      </c>
      <c r="C6" s="6"/>
      <c r="D6" s="6"/>
      <c r="E6" s="6"/>
      <c r="F6" s="6"/>
      <c r="G6" s="6"/>
      <c r="I6" s="1"/>
    </row>
    <row r="7" spans="2:9" ht="15.75" thickBot="1" x14ac:dyDescent="0.3">
      <c r="B7" s="6"/>
      <c r="C7" s="6"/>
      <c r="D7" s="6"/>
      <c r="E7" s="6"/>
      <c r="F7" s="6"/>
      <c r="G7" s="6"/>
      <c r="I7" s="1"/>
    </row>
    <row r="8" spans="2:9" x14ac:dyDescent="0.25">
      <c r="B8" s="34"/>
      <c r="C8" s="34"/>
      <c r="D8" s="34"/>
      <c r="E8" s="34"/>
      <c r="F8" s="34"/>
      <c r="G8" s="34"/>
      <c r="H8" s="34"/>
      <c r="I8" s="34"/>
    </row>
    <row r="9" spans="2:9" ht="88.5" customHeight="1" thickBot="1" x14ac:dyDescent="0.3">
      <c r="B9" s="3" t="s">
        <v>21</v>
      </c>
      <c r="C9" s="101" t="s">
        <v>20</v>
      </c>
      <c r="D9" s="3" t="s">
        <v>6</v>
      </c>
      <c r="E9" s="101" t="s">
        <v>5</v>
      </c>
      <c r="F9" s="101" t="s">
        <v>14</v>
      </c>
      <c r="G9" s="3" t="s">
        <v>288</v>
      </c>
      <c r="H9" s="29" t="s">
        <v>297</v>
      </c>
    </row>
    <row r="10" spans="2:9" ht="15.75" thickBot="1" x14ac:dyDescent="0.3">
      <c r="B10" s="4"/>
      <c r="C10" s="112" t="s">
        <v>38</v>
      </c>
      <c r="D10" s="4"/>
      <c r="E10" s="4"/>
      <c r="F10" s="4"/>
      <c r="G10" s="4"/>
    </row>
    <row r="11" spans="2:9" ht="37.5" customHeight="1" thickBot="1" x14ac:dyDescent="0.3">
      <c r="B11" s="3">
        <v>1</v>
      </c>
      <c r="C11" s="5" t="s">
        <v>474</v>
      </c>
      <c r="D11" s="126">
        <f>1.6*1.65*2</f>
        <v>5.28</v>
      </c>
      <c r="E11" s="3" t="s">
        <v>2</v>
      </c>
      <c r="F11" s="135"/>
      <c r="G11" s="135">
        <f>F11*D11</f>
        <v>0</v>
      </c>
      <c r="H11" s="155" t="s">
        <v>303</v>
      </c>
      <c r="I11" s="41"/>
    </row>
    <row r="12" spans="2:9" ht="37.5" customHeight="1" thickBot="1" x14ac:dyDescent="0.3">
      <c r="B12" s="3">
        <v>2</v>
      </c>
      <c r="C12" s="5" t="s">
        <v>475</v>
      </c>
      <c r="D12" s="3">
        <v>3.7</v>
      </c>
      <c r="E12" s="3" t="s">
        <v>2</v>
      </c>
      <c r="F12" s="135"/>
      <c r="G12" s="135">
        <f t="shared" ref="G12:G27" si="0">F12*D12</f>
        <v>0</v>
      </c>
      <c r="H12" s="155"/>
      <c r="I12" s="41"/>
    </row>
    <row r="13" spans="2:9" ht="37.5" customHeight="1" thickBot="1" x14ac:dyDescent="0.3">
      <c r="B13" s="3">
        <v>3</v>
      </c>
      <c r="C13" s="5" t="s">
        <v>476</v>
      </c>
      <c r="D13" s="126">
        <v>5.3</v>
      </c>
      <c r="E13" s="3" t="s">
        <v>2</v>
      </c>
      <c r="F13" s="135"/>
      <c r="G13" s="135">
        <f t="shared" si="0"/>
        <v>0</v>
      </c>
      <c r="H13" s="155"/>
      <c r="I13" s="41"/>
    </row>
    <row r="14" spans="2:9" ht="37.5" customHeight="1" thickBot="1" x14ac:dyDescent="0.3">
      <c r="B14" s="3">
        <v>4</v>
      </c>
      <c r="C14" s="5" t="s">
        <v>477</v>
      </c>
      <c r="D14" s="126">
        <v>3.9</v>
      </c>
      <c r="E14" s="3" t="s">
        <v>2</v>
      </c>
      <c r="F14" s="135"/>
      <c r="G14" s="135">
        <f t="shared" si="0"/>
        <v>0</v>
      </c>
      <c r="H14" s="155"/>
      <c r="I14" s="41"/>
    </row>
    <row r="15" spans="2:9" ht="37.5" customHeight="1" thickBot="1" x14ac:dyDescent="0.3">
      <c r="B15" s="3">
        <v>5</v>
      </c>
      <c r="C15" s="5" t="s">
        <v>478</v>
      </c>
      <c r="D15" s="3">
        <f>1.6*1.5</f>
        <v>2.4000000000000004</v>
      </c>
      <c r="E15" s="3" t="s">
        <v>2</v>
      </c>
      <c r="F15" s="135"/>
      <c r="G15" s="135">
        <f t="shared" si="0"/>
        <v>0</v>
      </c>
      <c r="H15" s="155" t="s">
        <v>302</v>
      </c>
      <c r="I15" s="41"/>
    </row>
    <row r="16" spans="2:9" ht="37.5" customHeight="1" thickBot="1" x14ac:dyDescent="0.3">
      <c r="B16" s="3">
        <v>6</v>
      </c>
      <c r="C16" s="5" t="s">
        <v>479</v>
      </c>
      <c r="D16" s="3">
        <v>3.5</v>
      </c>
      <c r="E16" s="3" t="s">
        <v>2</v>
      </c>
      <c r="F16" s="135"/>
      <c r="G16" s="135">
        <f t="shared" si="0"/>
        <v>0</v>
      </c>
      <c r="H16" s="155"/>
      <c r="I16" s="41"/>
    </row>
    <row r="17" spans="2:9" ht="37.5" customHeight="1" thickBot="1" x14ac:dyDescent="0.3">
      <c r="B17" s="3">
        <v>7</v>
      </c>
      <c r="C17" s="5" t="s">
        <v>480</v>
      </c>
      <c r="D17" s="3">
        <v>3.7</v>
      </c>
      <c r="E17" s="3" t="s">
        <v>2</v>
      </c>
      <c r="F17" s="135"/>
      <c r="G17" s="135">
        <f t="shared" si="0"/>
        <v>0</v>
      </c>
      <c r="H17" s="155"/>
      <c r="I17" s="41"/>
    </row>
    <row r="18" spans="2:9" ht="37.5" customHeight="1" thickBot="1" x14ac:dyDescent="0.3">
      <c r="B18" s="3">
        <v>8</v>
      </c>
      <c r="C18" s="5" t="s">
        <v>481</v>
      </c>
      <c r="D18" s="3">
        <v>2.2000000000000002</v>
      </c>
      <c r="E18" s="3" t="s">
        <v>2</v>
      </c>
      <c r="F18" s="135"/>
      <c r="G18" s="135">
        <f t="shared" si="0"/>
        <v>0</v>
      </c>
      <c r="H18" s="155"/>
      <c r="I18" s="41"/>
    </row>
    <row r="19" spans="2:9" ht="37.5" customHeight="1" thickBot="1" x14ac:dyDescent="0.3">
      <c r="B19" s="3">
        <v>9</v>
      </c>
      <c r="C19" s="5" t="s">
        <v>482</v>
      </c>
      <c r="D19" s="3">
        <v>4.5</v>
      </c>
      <c r="E19" s="3" t="s">
        <v>2</v>
      </c>
      <c r="F19" s="135"/>
      <c r="G19" s="135">
        <f t="shared" si="0"/>
        <v>0</v>
      </c>
      <c r="H19" s="155"/>
      <c r="I19" s="41"/>
    </row>
    <row r="20" spans="2:9" ht="37.5" customHeight="1" thickBot="1" x14ac:dyDescent="0.3">
      <c r="B20" s="3">
        <v>10</v>
      </c>
      <c r="C20" s="5" t="s">
        <v>483</v>
      </c>
      <c r="D20" s="3">
        <v>4.5</v>
      </c>
      <c r="E20" s="3" t="s">
        <v>2</v>
      </c>
      <c r="F20" s="135"/>
      <c r="G20" s="135">
        <f t="shared" si="0"/>
        <v>0</v>
      </c>
      <c r="H20" s="155"/>
      <c r="I20" s="41"/>
    </row>
    <row r="21" spans="2:9" ht="60.75" thickBot="1" x14ac:dyDescent="0.3">
      <c r="B21" s="3">
        <v>11</v>
      </c>
      <c r="C21" s="5" t="s">
        <v>484</v>
      </c>
      <c r="D21" s="3">
        <v>4</v>
      </c>
      <c r="E21" s="3" t="s">
        <v>4</v>
      </c>
      <c r="F21" s="135"/>
      <c r="G21" s="135">
        <f t="shared" si="0"/>
        <v>0</v>
      </c>
      <c r="H21" s="60" t="s">
        <v>301</v>
      </c>
      <c r="I21" s="41"/>
    </row>
    <row r="22" spans="2:9" ht="50.25" customHeight="1" thickBot="1" x14ac:dyDescent="0.3">
      <c r="B22" s="3">
        <v>12</v>
      </c>
      <c r="C22" s="5" t="s">
        <v>488</v>
      </c>
      <c r="D22" s="3">
        <v>1</v>
      </c>
      <c r="E22" s="3" t="s">
        <v>4</v>
      </c>
      <c r="F22" s="135"/>
      <c r="G22" s="135">
        <f t="shared" si="0"/>
        <v>0</v>
      </c>
      <c r="H22" s="52" t="s">
        <v>295</v>
      </c>
      <c r="I22" s="41"/>
    </row>
    <row r="23" spans="2:9" ht="61.5" customHeight="1" thickBot="1" x14ac:dyDescent="0.3">
      <c r="B23" s="3">
        <v>13</v>
      </c>
      <c r="C23" s="5" t="s">
        <v>489</v>
      </c>
      <c r="D23" s="3">
        <v>2</v>
      </c>
      <c r="E23" s="3" t="s">
        <v>4</v>
      </c>
      <c r="F23" s="135"/>
      <c r="G23" s="135">
        <f t="shared" si="0"/>
        <v>0</v>
      </c>
      <c r="H23" s="52" t="s">
        <v>295</v>
      </c>
      <c r="I23" s="41"/>
    </row>
    <row r="24" spans="2:9" ht="61.5" customHeight="1" thickBot="1" x14ac:dyDescent="0.3">
      <c r="B24" s="3">
        <v>14</v>
      </c>
      <c r="C24" s="5" t="s">
        <v>490</v>
      </c>
      <c r="D24" s="3">
        <v>4</v>
      </c>
      <c r="E24" s="3" t="s">
        <v>4</v>
      </c>
      <c r="F24" s="135"/>
      <c r="G24" s="135">
        <f t="shared" si="0"/>
        <v>0</v>
      </c>
      <c r="H24" s="52"/>
      <c r="I24" s="41"/>
    </row>
    <row r="25" spans="2:9" ht="60.75" customHeight="1" thickBot="1" x14ac:dyDescent="0.3">
      <c r="B25" s="3">
        <v>15</v>
      </c>
      <c r="C25" s="5" t="s">
        <v>485</v>
      </c>
      <c r="D25" s="3">
        <v>2</v>
      </c>
      <c r="E25" s="3" t="s">
        <v>4</v>
      </c>
      <c r="F25" s="135"/>
      <c r="G25" s="135">
        <f t="shared" si="0"/>
        <v>0</v>
      </c>
      <c r="H25" s="52" t="s">
        <v>295</v>
      </c>
      <c r="I25" s="41"/>
    </row>
    <row r="26" spans="2:9" ht="39" customHeight="1" thickBot="1" x14ac:dyDescent="0.3">
      <c r="B26" s="3">
        <v>16</v>
      </c>
      <c r="C26" s="5" t="s">
        <v>486</v>
      </c>
      <c r="D26" s="3">
        <v>1</v>
      </c>
      <c r="E26" s="3" t="s">
        <v>4</v>
      </c>
      <c r="F26" s="135"/>
      <c r="G26" s="135">
        <f t="shared" si="0"/>
        <v>0</v>
      </c>
      <c r="H26" s="52" t="s">
        <v>295</v>
      </c>
      <c r="I26" s="41"/>
    </row>
    <row r="27" spans="2:9" ht="58.5" customHeight="1" thickBot="1" x14ac:dyDescent="0.3">
      <c r="B27" s="3">
        <v>17</v>
      </c>
      <c r="C27" s="5" t="s">
        <v>487</v>
      </c>
      <c r="D27" s="3">
        <v>1</v>
      </c>
      <c r="E27" s="3" t="s">
        <v>4</v>
      </c>
      <c r="F27" s="135"/>
      <c r="G27" s="135">
        <f t="shared" si="0"/>
        <v>0</v>
      </c>
      <c r="H27" s="52"/>
      <c r="I27" s="41"/>
    </row>
    <row r="28" spans="2:9" ht="15.75" thickBot="1" x14ac:dyDescent="0.3">
      <c r="B28" s="4"/>
      <c r="C28" s="112" t="s">
        <v>41</v>
      </c>
      <c r="D28" s="4"/>
      <c r="E28" s="4"/>
      <c r="F28" s="4"/>
      <c r="G28" s="136">
        <f>SUM(G11:G27)</f>
        <v>0</v>
      </c>
    </row>
    <row r="29" spans="2:9" ht="15.75" thickBot="1" x14ac:dyDescent="0.3">
      <c r="B29" s="3"/>
      <c r="C29" s="5" t="s">
        <v>39</v>
      </c>
      <c r="D29" s="3"/>
      <c r="E29" s="3"/>
      <c r="F29" s="3"/>
      <c r="G29" s="137">
        <f>G28*20/100</f>
        <v>0</v>
      </c>
    </row>
    <row r="30" spans="2:9" ht="15.75" thickBot="1" x14ac:dyDescent="0.3">
      <c r="B30" s="4"/>
      <c r="C30" s="112" t="s">
        <v>42</v>
      </c>
      <c r="D30" s="4"/>
      <c r="E30" s="4"/>
      <c r="F30" s="4"/>
      <c r="G30" s="136">
        <f>SUM(G28:G29)</f>
        <v>0</v>
      </c>
    </row>
  </sheetData>
  <mergeCells count="2">
    <mergeCell ref="H11:H14"/>
    <mergeCell ref="H15:H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12"/>
  <sheetViews>
    <sheetView topLeftCell="A44" workbookViewId="0">
      <selection activeCell="J34" sqref="J34"/>
    </sheetView>
  </sheetViews>
  <sheetFormatPr defaultRowHeight="15" x14ac:dyDescent="0.25"/>
  <cols>
    <col min="2" max="2" width="5.7109375" customWidth="1"/>
    <col min="3" max="3" width="65.7109375" style="52" customWidth="1"/>
    <col min="4" max="4" width="8.85546875" customWidth="1"/>
    <col min="5" max="5" width="13.7109375" customWidth="1"/>
    <col min="6" max="7" width="12.28515625" customWidth="1"/>
    <col min="8" max="8" width="54.28515625" style="1" customWidth="1"/>
    <col min="9" max="9" width="7.7109375" customWidth="1"/>
    <col min="10" max="10" width="21.140625" customWidth="1"/>
  </cols>
  <sheetData>
    <row r="2" spans="2:10" ht="18" customHeight="1" thickBot="1" x14ac:dyDescent="0.3">
      <c r="B2" s="11" t="s">
        <v>32</v>
      </c>
      <c r="C2" s="86"/>
      <c r="D2" s="12"/>
      <c r="E2" s="12"/>
      <c r="F2" s="12"/>
      <c r="G2" s="12"/>
    </row>
    <row r="3" spans="2:10" ht="18" customHeight="1" thickBot="1" x14ac:dyDescent="0.3">
      <c r="B3" s="23" t="s">
        <v>332</v>
      </c>
      <c r="C3" s="86"/>
      <c r="D3" s="12"/>
      <c r="E3" s="12"/>
      <c r="F3" s="12"/>
      <c r="G3" s="12"/>
    </row>
    <row r="4" spans="2:10" ht="18" customHeight="1" thickBot="1" x14ac:dyDescent="0.3">
      <c r="B4" s="11" t="s">
        <v>33</v>
      </c>
      <c r="C4" s="86"/>
      <c r="D4" s="12"/>
      <c r="E4" s="12"/>
      <c r="F4" s="12"/>
      <c r="G4" s="12"/>
    </row>
    <row r="5" spans="2:10" ht="18" customHeight="1" thickBot="1" x14ac:dyDescent="0.3">
      <c r="B5" s="11" t="s">
        <v>34</v>
      </c>
      <c r="C5" s="86"/>
      <c r="D5" s="12"/>
      <c r="E5" s="12"/>
      <c r="F5" s="12"/>
      <c r="G5" s="12"/>
    </row>
    <row r="6" spans="2:10" ht="18" customHeight="1" thickBot="1" x14ac:dyDescent="0.3">
      <c r="B6" s="11" t="s">
        <v>53</v>
      </c>
      <c r="C6" s="86"/>
      <c r="D6" s="12"/>
      <c r="E6" s="12"/>
      <c r="F6" s="12"/>
      <c r="G6" s="12"/>
    </row>
    <row r="7" spans="2:10" ht="18" customHeight="1" thickBot="1" x14ac:dyDescent="0.3">
      <c r="B7" s="11"/>
      <c r="C7" s="86"/>
      <c r="D7" s="12"/>
      <c r="E7" s="12"/>
      <c r="F7" s="12"/>
      <c r="G7" s="12"/>
    </row>
    <row r="8" spans="2:10" ht="79.5" customHeight="1" thickBot="1" x14ac:dyDescent="0.3">
      <c r="B8" s="12" t="s">
        <v>21</v>
      </c>
      <c r="C8" s="13" t="s">
        <v>20</v>
      </c>
      <c r="D8" s="12" t="s">
        <v>6</v>
      </c>
      <c r="E8" s="13" t="s">
        <v>5</v>
      </c>
      <c r="F8" s="14" t="s">
        <v>14</v>
      </c>
      <c r="G8" s="15" t="s">
        <v>288</v>
      </c>
      <c r="H8" s="29" t="s">
        <v>296</v>
      </c>
      <c r="I8" s="48"/>
    </row>
    <row r="9" spans="2:10" ht="20.100000000000001" customHeight="1" thickBot="1" x14ac:dyDescent="0.3">
      <c r="B9" s="16"/>
      <c r="C9" s="17" t="s">
        <v>54</v>
      </c>
      <c r="D9" s="16"/>
      <c r="E9" s="16"/>
      <c r="F9" s="16"/>
      <c r="G9" s="16"/>
    </row>
    <row r="10" spans="2:10" ht="20.100000000000001" customHeight="1" thickBot="1" x14ac:dyDescent="0.3">
      <c r="B10" s="18">
        <v>1</v>
      </c>
      <c r="C10" s="87" t="s">
        <v>55</v>
      </c>
      <c r="D10" s="18">
        <v>1</v>
      </c>
      <c r="E10" s="19" t="s">
        <v>4</v>
      </c>
      <c r="F10" s="12"/>
      <c r="G10" s="43">
        <f>F10*D10</f>
        <v>0</v>
      </c>
      <c r="H10" s="52"/>
      <c r="I10" s="50"/>
      <c r="J10" s="1"/>
    </row>
    <row r="11" spans="2:10" ht="20.100000000000001" customHeight="1" thickBot="1" x14ac:dyDescent="0.3">
      <c r="B11" s="18">
        <v>2</v>
      </c>
      <c r="C11" s="87" t="s">
        <v>56</v>
      </c>
      <c r="D11" s="18">
        <v>4</v>
      </c>
      <c r="E11" s="19" t="s">
        <v>4</v>
      </c>
      <c r="F11" s="12"/>
      <c r="G11" s="43">
        <f t="shared" ref="G11:G23" si="0">F11*D11</f>
        <v>0</v>
      </c>
      <c r="H11" s="52"/>
      <c r="I11" s="50"/>
      <c r="J11" s="1"/>
    </row>
    <row r="12" spans="2:10" ht="20.100000000000001" customHeight="1" thickBot="1" x14ac:dyDescent="0.3">
      <c r="B12" s="18">
        <v>3</v>
      </c>
      <c r="C12" s="87" t="s">
        <v>57</v>
      </c>
      <c r="D12" s="18">
        <v>5</v>
      </c>
      <c r="E12" s="19" t="s">
        <v>4</v>
      </c>
      <c r="F12" s="12"/>
      <c r="G12" s="43">
        <f t="shared" si="0"/>
        <v>0</v>
      </c>
      <c r="H12" s="52"/>
      <c r="I12" s="50"/>
      <c r="J12" s="1"/>
    </row>
    <row r="13" spans="2:10" ht="20.100000000000001" customHeight="1" thickBot="1" x14ac:dyDescent="0.3">
      <c r="B13" s="18">
        <v>4</v>
      </c>
      <c r="C13" s="87" t="s">
        <v>58</v>
      </c>
      <c r="D13" s="18">
        <v>1</v>
      </c>
      <c r="E13" s="19" t="s">
        <v>4</v>
      </c>
      <c r="F13" s="12"/>
      <c r="G13" s="43">
        <f t="shared" si="0"/>
        <v>0</v>
      </c>
      <c r="H13" s="52"/>
      <c r="I13" s="50"/>
      <c r="J13" s="1"/>
    </row>
    <row r="14" spans="2:10" ht="20.100000000000001" customHeight="1" thickBot="1" x14ac:dyDescent="0.3">
      <c r="B14" s="18">
        <v>5</v>
      </c>
      <c r="C14" s="87" t="s">
        <v>59</v>
      </c>
      <c r="D14" s="18">
        <v>1</v>
      </c>
      <c r="E14" s="19" t="s">
        <v>4</v>
      </c>
      <c r="F14" s="12"/>
      <c r="G14" s="43">
        <f t="shared" si="0"/>
        <v>0</v>
      </c>
      <c r="H14" s="52"/>
      <c r="I14" s="50"/>
      <c r="J14" s="1"/>
    </row>
    <row r="15" spans="2:10" ht="20.100000000000001" customHeight="1" thickBot="1" x14ac:dyDescent="0.3">
      <c r="B15" s="18">
        <v>6</v>
      </c>
      <c r="C15" s="87" t="s">
        <v>60</v>
      </c>
      <c r="D15" s="18">
        <v>3</v>
      </c>
      <c r="E15" s="19" t="s">
        <v>4</v>
      </c>
      <c r="F15" s="12"/>
      <c r="G15" s="43">
        <f t="shared" si="0"/>
        <v>0</v>
      </c>
      <c r="H15" s="52"/>
      <c r="I15" s="50"/>
      <c r="J15" s="1"/>
    </row>
    <row r="16" spans="2:10" ht="20.100000000000001" customHeight="1" thickBot="1" x14ac:dyDescent="0.3">
      <c r="B16" s="18">
        <v>7</v>
      </c>
      <c r="C16" s="87" t="s">
        <v>61</v>
      </c>
      <c r="D16" s="18">
        <v>10</v>
      </c>
      <c r="E16" s="19" t="s">
        <v>4</v>
      </c>
      <c r="F16" s="12"/>
      <c r="G16" s="43">
        <f t="shared" si="0"/>
        <v>0</v>
      </c>
      <c r="H16" s="52"/>
      <c r="I16" s="50"/>
      <c r="J16" s="1"/>
    </row>
    <row r="17" spans="2:10" ht="20.100000000000001" customHeight="1" thickBot="1" x14ac:dyDescent="0.3">
      <c r="B17" s="18">
        <v>8</v>
      </c>
      <c r="C17" s="87" t="s">
        <v>62</v>
      </c>
      <c r="D17" s="18">
        <v>6</v>
      </c>
      <c r="E17" s="19" t="s">
        <v>4</v>
      </c>
      <c r="F17" s="12"/>
      <c r="G17" s="43">
        <f t="shared" si="0"/>
        <v>0</v>
      </c>
      <c r="H17" s="52"/>
      <c r="I17" s="50"/>
      <c r="J17" s="1"/>
    </row>
    <row r="18" spans="2:10" ht="20.100000000000001" customHeight="1" thickBot="1" x14ac:dyDescent="0.3">
      <c r="B18" s="18">
        <v>9</v>
      </c>
      <c r="C18" s="87" t="s">
        <v>63</v>
      </c>
      <c r="D18" s="18">
        <v>9</v>
      </c>
      <c r="E18" s="19" t="s">
        <v>4</v>
      </c>
      <c r="F18" s="12"/>
      <c r="G18" s="43">
        <f t="shared" si="0"/>
        <v>0</v>
      </c>
      <c r="H18" s="52"/>
      <c r="I18" s="50"/>
      <c r="J18" s="1"/>
    </row>
    <row r="19" spans="2:10" ht="20.100000000000001" customHeight="1" thickBot="1" x14ac:dyDescent="0.3">
      <c r="B19" s="18">
        <v>10</v>
      </c>
      <c r="C19" s="87" t="s">
        <v>64</v>
      </c>
      <c r="D19" s="18">
        <v>3</v>
      </c>
      <c r="E19" s="19" t="s">
        <v>4</v>
      </c>
      <c r="F19" s="12"/>
      <c r="G19" s="43">
        <f t="shared" si="0"/>
        <v>0</v>
      </c>
      <c r="H19" s="52"/>
      <c r="I19" s="50"/>
      <c r="J19" s="1"/>
    </row>
    <row r="20" spans="2:10" ht="20.100000000000001" customHeight="1" thickBot="1" x14ac:dyDescent="0.3">
      <c r="B20" s="18">
        <v>11</v>
      </c>
      <c r="C20" s="87" t="s">
        <v>65</v>
      </c>
      <c r="D20" s="18">
        <v>55</v>
      </c>
      <c r="E20" s="19" t="s">
        <v>66</v>
      </c>
      <c r="F20" s="18"/>
      <c r="G20" s="43">
        <f t="shared" si="0"/>
        <v>0</v>
      </c>
      <c r="H20" s="52"/>
      <c r="I20" s="50"/>
      <c r="J20" s="1"/>
    </row>
    <row r="21" spans="2:10" ht="20.100000000000001" customHeight="1" thickBot="1" x14ac:dyDescent="0.3">
      <c r="B21" s="18">
        <v>12</v>
      </c>
      <c r="C21" s="87" t="s">
        <v>67</v>
      </c>
      <c r="D21" s="18">
        <v>250</v>
      </c>
      <c r="E21" s="19" t="s">
        <v>66</v>
      </c>
      <c r="F21" s="18"/>
      <c r="G21" s="43">
        <f t="shared" si="0"/>
        <v>0</v>
      </c>
      <c r="H21" s="60" t="s">
        <v>309</v>
      </c>
      <c r="I21" s="50"/>
      <c r="J21" s="1"/>
    </row>
    <row r="22" spans="2:10" ht="20.100000000000001" customHeight="1" thickBot="1" x14ac:dyDescent="0.3">
      <c r="B22" s="18">
        <v>13</v>
      </c>
      <c r="C22" s="87" t="s">
        <v>68</v>
      </c>
      <c r="D22" s="18">
        <v>290</v>
      </c>
      <c r="E22" s="19" t="s">
        <v>66</v>
      </c>
      <c r="F22" s="18"/>
      <c r="G22" s="43">
        <f t="shared" si="0"/>
        <v>0</v>
      </c>
      <c r="H22" s="60" t="s">
        <v>313</v>
      </c>
      <c r="I22" s="50"/>
      <c r="J22" s="1"/>
    </row>
    <row r="23" spans="2:10" ht="20.100000000000001" customHeight="1" thickBot="1" x14ac:dyDescent="0.3">
      <c r="B23" s="18">
        <v>14</v>
      </c>
      <c r="C23" s="87" t="s">
        <v>69</v>
      </c>
      <c r="D23" s="18">
        <v>1</v>
      </c>
      <c r="E23" s="19" t="s">
        <v>70</v>
      </c>
      <c r="F23" s="12"/>
      <c r="G23" s="43">
        <f t="shared" si="0"/>
        <v>0</v>
      </c>
      <c r="H23" s="52"/>
      <c r="I23" s="50"/>
      <c r="J23" s="1"/>
    </row>
    <row r="24" spans="2:10" ht="20.100000000000001" customHeight="1" thickBot="1" x14ac:dyDescent="0.3">
      <c r="B24" s="12"/>
      <c r="C24" s="20" t="s">
        <v>30</v>
      </c>
      <c r="D24" s="12"/>
      <c r="E24" s="12"/>
      <c r="F24" s="12"/>
      <c r="G24" s="42">
        <f>SUM(G10:G23)</f>
        <v>0</v>
      </c>
      <c r="I24" s="50"/>
      <c r="J24" s="1"/>
    </row>
    <row r="25" spans="2:10" ht="20.100000000000001" customHeight="1" thickBot="1" x14ac:dyDescent="0.3">
      <c r="B25" s="16"/>
      <c r="C25" s="17" t="s">
        <v>71</v>
      </c>
      <c r="D25" s="16"/>
      <c r="E25" s="16"/>
      <c r="F25" s="16"/>
      <c r="G25" s="44"/>
      <c r="I25" s="50"/>
      <c r="J25" s="1"/>
    </row>
    <row r="26" spans="2:10" ht="20.100000000000001" customHeight="1" thickBot="1" x14ac:dyDescent="0.3">
      <c r="B26" s="12">
        <v>1</v>
      </c>
      <c r="C26" s="88" t="s">
        <v>72</v>
      </c>
      <c r="D26" s="12">
        <v>26</v>
      </c>
      <c r="E26" s="13" t="s">
        <v>4</v>
      </c>
      <c r="F26" s="12"/>
      <c r="G26" s="42">
        <f t="shared" ref="G26:G32" si="1">F26*D26</f>
        <v>0</v>
      </c>
      <c r="H26" s="52"/>
      <c r="I26" s="50"/>
      <c r="J26" s="1"/>
    </row>
    <row r="27" spans="2:10" ht="18.600000000000001" customHeight="1" thickBot="1" x14ac:dyDescent="0.3">
      <c r="B27" s="12">
        <v>2</v>
      </c>
      <c r="C27" s="89" t="s">
        <v>394</v>
      </c>
      <c r="D27" s="12">
        <v>3</v>
      </c>
      <c r="E27" s="13" t="s">
        <v>4</v>
      </c>
      <c r="F27" s="12"/>
      <c r="G27" s="42">
        <f t="shared" si="1"/>
        <v>0</v>
      </c>
      <c r="H27" s="52"/>
      <c r="I27" s="50"/>
      <c r="J27" s="1"/>
    </row>
    <row r="28" spans="2:10" ht="20.100000000000001" customHeight="1" thickBot="1" x14ac:dyDescent="0.3">
      <c r="B28" s="12">
        <v>3</v>
      </c>
      <c r="C28" s="88" t="s">
        <v>73</v>
      </c>
      <c r="D28" s="12">
        <v>1</v>
      </c>
      <c r="E28" s="13" t="s">
        <v>4</v>
      </c>
      <c r="F28" s="12"/>
      <c r="G28" s="42">
        <f t="shared" si="1"/>
        <v>0</v>
      </c>
      <c r="H28" s="52"/>
      <c r="I28" s="50"/>
      <c r="J28" s="1"/>
    </row>
    <row r="29" spans="2:10" ht="20.100000000000001" customHeight="1" thickBot="1" x14ac:dyDescent="0.3">
      <c r="B29" s="18">
        <v>4</v>
      </c>
      <c r="C29" s="87" t="s">
        <v>74</v>
      </c>
      <c r="D29" s="18">
        <v>3</v>
      </c>
      <c r="E29" s="19" t="s">
        <v>4</v>
      </c>
      <c r="F29" s="12"/>
      <c r="G29" s="43">
        <f t="shared" si="1"/>
        <v>0</v>
      </c>
      <c r="H29" s="52"/>
      <c r="I29" s="50"/>
      <c r="J29" s="1"/>
    </row>
    <row r="30" spans="2:10" ht="20.100000000000001" customHeight="1" thickBot="1" x14ac:dyDescent="0.3">
      <c r="B30" s="18">
        <v>5</v>
      </c>
      <c r="C30" s="87" t="s">
        <v>75</v>
      </c>
      <c r="D30" s="18">
        <v>250</v>
      </c>
      <c r="E30" s="19" t="s">
        <v>66</v>
      </c>
      <c r="F30" s="12"/>
      <c r="G30" s="43">
        <f t="shared" si="1"/>
        <v>0</v>
      </c>
      <c r="H30" s="60" t="s">
        <v>309</v>
      </c>
      <c r="I30" s="50"/>
      <c r="J30" s="1"/>
    </row>
    <row r="31" spans="2:10" ht="20.100000000000001" customHeight="1" thickBot="1" x14ac:dyDescent="0.3">
      <c r="B31" s="18">
        <v>6</v>
      </c>
      <c r="C31" s="87" t="s">
        <v>76</v>
      </c>
      <c r="D31" s="18">
        <v>135</v>
      </c>
      <c r="E31" s="19" t="s">
        <v>66</v>
      </c>
      <c r="F31" s="12"/>
      <c r="G31" s="43">
        <f t="shared" si="1"/>
        <v>0</v>
      </c>
      <c r="H31" s="60" t="s">
        <v>313</v>
      </c>
      <c r="I31" s="50"/>
      <c r="J31" s="1"/>
    </row>
    <row r="32" spans="2:10" ht="20.100000000000001" customHeight="1" thickBot="1" x14ac:dyDescent="0.3">
      <c r="B32" s="12">
        <v>7</v>
      </c>
      <c r="C32" s="88" t="s">
        <v>69</v>
      </c>
      <c r="D32" s="12">
        <v>1</v>
      </c>
      <c r="E32" s="13" t="s">
        <v>70</v>
      </c>
      <c r="F32" s="12"/>
      <c r="G32" s="42">
        <f t="shared" si="1"/>
        <v>0</v>
      </c>
      <c r="H32" s="52"/>
      <c r="I32" s="50"/>
      <c r="J32" s="1"/>
    </row>
    <row r="33" spans="2:10" ht="20.100000000000001" customHeight="1" thickBot="1" x14ac:dyDescent="0.3">
      <c r="B33" s="12"/>
      <c r="C33" s="20" t="s">
        <v>30</v>
      </c>
      <c r="D33" s="12"/>
      <c r="E33" s="12"/>
      <c r="F33" s="12"/>
      <c r="G33" s="42">
        <f>SUM(G26:G32)</f>
        <v>0</v>
      </c>
      <c r="I33" s="50"/>
      <c r="J33" s="1"/>
    </row>
    <row r="34" spans="2:10" ht="20.100000000000001" customHeight="1" thickBot="1" x14ac:dyDescent="0.3">
      <c r="B34" s="16"/>
      <c r="C34" s="17" t="s">
        <v>77</v>
      </c>
      <c r="D34" s="16"/>
      <c r="E34" s="16"/>
      <c r="F34" s="16"/>
      <c r="G34" s="44"/>
      <c r="I34" s="50"/>
      <c r="J34" s="1"/>
    </row>
    <row r="35" spans="2:10" ht="20.100000000000001" customHeight="1" thickBot="1" x14ac:dyDescent="0.3">
      <c r="B35" s="12">
        <v>1</v>
      </c>
      <c r="C35" s="21" t="s">
        <v>396</v>
      </c>
      <c r="D35" s="12">
        <v>2</v>
      </c>
      <c r="E35" s="13" t="s">
        <v>4</v>
      </c>
      <c r="F35" s="12"/>
      <c r="G35" s="42">
        <f t="shared" ref="G35:G50" si="2">F35*D35</f>
        <v>0</v>
      </c>
      <c r="H35" s="154" t="s">
        <v>310</v>
      </c>
      <c r="I35" s="50"/>
      <c r="J35" s="1"/>
    </row>
    <row r="36" spans="2:10" ht="20.100000000000001" customHeight="1" thickBot="1" x14ac:dyDescent="0.3">
      <c r="B36" s="12">
        <v>2</v>
      </c>
      <c r="C36" s="21" t="s">
        <v>59</v>
      </c>
      <c r="D36" s="12">
        <v>1</v>
      </c>
      <c r="E36" s="13" t="s">
        <v>4</v>
      </c>
      <c r="F36" s="12"/>
      <c r="G36" s="42">
        <f t="shared" si="2"/>
        <v>0</v>
      </c>
      <c r="H36" s="154"/>
      <c r="I36" s="50"/>
      <c r="J36" s="1"/>
    </row>
    <row r="37" spans="2:10" ht="20.100000000000001" customHeight="1" thickBot="1" x14ac:dyDescent="0.3">
      <c r="B37" s="12">
        <v>3</v>
      </c>
      <c r="C37" s="21" t="s">
        <v>58</v>
      </c>
      <c r="D37" s="12">
        <v>1</v>
      </c>
      <c r="E37" s="13" t="s">
        <v>4</v>
      </c>
      <c r="F37" s="12"/>
      <c r="G37" s="42">
        <f t="shared" si="2"/>
        <v>0</v>
      </c>
      <c r="H37" s="154"/>
      <c r="I37" s="50"/>
      <c r="J37" s="1"/>
    </row>
    <row r="38" spans="2:10" ht="20.100000000000001" customHeight="1" thickBot="1" x14ac:dyDescent="0.3">
      <c r="B38" s="12">
        <v>4</v>
      </c>
      <c r="C38" s="88" t="s">
        <v>78</v>
      </c>
      <c r="D38" s="12">
        <v>2</v>
      </c>
      <c r="E38" s="13" t="s">
        <v>4</v>
      </c>
      <c r="F38" s="12"/>
      <c r="G38" s="42">
        <f t="shared" si="2"/>
        <v>0</v>
      </c>
      <c r="H38" s="154"/>
      <c r="I38" s="50"/>
      <c r="J38" s="1"/>
    </row>
    <row r="39" spans="2:10" ht="20.100000000000001" customHeight="1" thickBot="1" x14ac:dyDescent="0.3">
      <c r="B39" s="12">
        <v>5</v>
      </c>
      <c r="C39" s="88" t="s">
        <v>79</v>
      </c>
      <c r="D39" s="12">
        <v>2</v>
      </c>
      <c r="E39" s="13" t="s">
        <v>4</v>
      </c>
      <c r="F39" s="12"/>
      <c r="G39" s="42">
        <f t="shared" si="2"/>
        <v>0</v>
      </c>
      <c r="H39" s="154"/>
      <c r="I39" s="50"/>
      <c r="J39" s="1"/>
    </row>
    <row r="40" spans="2:10" ht="20.100000000000001" customHeight="1" thickBot="1" x14ac:dyDescent="0.3">
      <c r="B40" s="12">
        <v>6</v>
      </c>
      <c r="C40" s="88" t="s">
        <v>80</v>
      </c>
      <c r="D40" s="12">
        <v>2</v>
      </c>
      <c r="E40" s="13" t="s">
        <v>4</v>
      </c>
      <c r="F40" s="12"/>
      <c r="G40" s="42">
        <f t="shared" si="2"/>
        <v>0</v>
      </c>
      <c r="H40" s="154"/>
      <c r="I40" s="50"/>
      <c r="J40" s="1"/>
    </row>
    <row r="41" spans="2:10" ht="20.100000000000001" customHeight="1" thickBot="1" x14ac:dyDescent="0.3">
      <c r="B41" s="18">
        <v>7</v>
      </c>
      <c r="C41" s="87" t="s">
        <v>81</v>
      </c>
      <c r="D41" s="18">
        <v>2</v>
      </c>
      <c r="E41" s="19" t="s">
        <v>4</v>
      </c>
      <c r="F41" s="12"/>
      <c r="G41" s="43">
        <f t="shared" si="2"/>
        <v>0</v>
      </c>
      <c r="H41" s="154"/>
      <c r="I41" s="50"/>
      <c r="J41" s="1"/>
    </row>
    <row r="42" spans="2:10" ht="20.100000000000001" customHeight="1" thickBot="1" x14ac:dyDescent="0.3">
      <c r="B42" s="18">
        <v>8</v>
      </c>
      <c r="C42" s="87" t="s">
        <v>82</v>
      </c>
      <c r="D42" s="18">
        <v>45</v>
      </c>
      <c r="E42" s="19" t="s">
        <v>4</v>
      </c>
      <c r="F42" s="18"/>
      <c r="G42" s="43">
        <f t="shared" si="2"/>
        <v>0</v>
      </c>
      <c r="H42" s="154" t="s">
        <v>309</v>
      </c>
      <c r="I42" s="50"/>
      <c r="J42" s="1"/>
    </row>
    <row r="43" spans="2:10" ht="20.100000000000001" customHeight="1" thickBot="1" x14ac:dyDescent="0.3">
      <c r="B43" s="18">
        <v>9</v>
      </c>
      <c r="C43" s="87" t="s">
        <v>83</v>
      </c>
      <c r="D43" s="18">
        <v>30</v>
      </c>
      <c r="E43" s="19" t="s">
        <v>4</v>
      </c>
      <c r="F43" s="18"/>
      <c r="G43" s="43">
        <f t="shared" si="2"/>
        <v>0</v>
      </c>
      <c r="H43" s="154"/>
      <c r="I43" s="50"/>
      <c r="J43" s="1"/>
    </row>
    <row r="44" spans="2:10" ht="20.100000000000001" customHeight="1" thickBot="1" x14ac:dyDescent="0.3">
      <c r="B44" s="18">
        <v>10</v>
      </c>
      <c r="C44" s="87" t="s">
        <v>84</v>
      </c>
      <c r="D44" s="18">
        <v>30</v>
      </c>
      <c r="E44" s="19" t="s">
        <v>66</v>
      </c>
      <c r="F44" s="18"/>
      <c r="G44" s="43">
        <f t="shared" si="2"/>
        <v>0</v>
      </c>
      <c r="H44" s="154"/>
      <c r="I44" s="50"/>
      <c r="J44" s="1"/>
    </row>
    <row r="45" spans="2:10" ht="20.100000000000001" customHeight="1" thickBot="1" x14ac:dyDescent="0.3">
      <c r="B45" s="18">
        <v>11</v>
      </c>
      <c r="C45" s="87" t="s">
        <v>85</v>
      </c>
      <c r="D45" s="18">
        <v>45</v>
      </c>
      <c r="E45" s="19" t="s">
        <v>66</v>
      </c>
      <c r="F45" s="18"/>
      <c r="G45" s="43">
        <f t="shared" si="2"/>
        <v>0</v>
      </c>
      <c r="H45" s="53" t="s">
        <v>311</v>
      </c>
      <c r="I45" s="50"/>
      <c r="J45" s="1"/>
    </row>
    <row r="46" spans="2:10" ht="20.100000000000001" customHeight="1" thickBot="1" x14ac:dyDescent="0.3">
      <c r="B46" s="18">
        <v>12</v>
      </c>
      <c r="C46" s="87" t="s">
        <v>86</v>
      </c>
      <c r="D46" s="18">
        <v>3</v>
      </c>
      <c r="E46" s="19" t="s">
        <v>66</v>
      </c>
      <c r="F46" s="18"/>
      <c r="G46" s="43">
        <f t="shared" si="2"/>
        <v>0</v>
      </c>
      <c r="H46" s="154" t="s">
        <v>312</v>
      </c>
      <c r="I46" s="50"/>
      <c r="J46" s="1"/>
    </row>
    <row r="47" spans="2:10" ht="20.100000000000001" customHeight="1" thickBot="1" x14ac:dyDescent="0.3">
      <c r="B47" s="18">
        <v>13</v>
      </c>
      <c r="C47" s="87" t="s">
        <v>87</v>
      </c>
      <c r="D47" s="18">
        <v>3</v>
      </c>
      <c r="E47" s="19" t="s">
        <v>4</v>
      </c>
      <c r="F47" s="18"/>
      <c r="G47" s="43">
        <f t="shared" si="2"/>
        <v>0</v>
      </c>
      <c r="H47" s="154"/>
      <c r="I47" s="50"/>
      <c r="J47" s="1"/>
    </row>
    <row r="48" spans="2:10" ht="20.100000000000001" customHeight="1" thickBot="1" x14ac:dyDescent="0.3">
      <c r="B48" s="18">
        <v>14</v>
      </c>
      <c r="C48" s="87" t="s">
        <v>88</v>
      </c>
      <c r="D48" s="18">
        <v>3</v>
      </c>
      <c r="E48" s="19" t="s">
        <v>4</v>
      </c>
      <c r="F48" s="18"/>
      <c r="G48" s="43">
        <f t="shared" si="2"/>
        <v>0</v>
      </c>
      <c r="H48" s="154"/>
      <c r="I48" s="50"/>
      <c r="J48" s="1"/>
    </row>
    <row r="49" spans="2:10" ht="20.100000000000001" customHeight="1" thickBot="1" x14ac:dyDescent="0.3">
      <c r="B49" s="18">
        <v>15</v>
      </c>
      <c r="C49" s="87" t="s">
        <v>89</v>
      </c>
      <c r="D49" s="18">
        <v>4</v>
      </c>
      <c r="E49" s="19" t="s">
        <v>4</v>
      </c>
      <c r="F49" s="18"/>
      <c r="G49" s="43">
        <f t="shared" si="2"/>
        <v>0</v>
      </c>
      <c r="H49" s="154"/>
      <c r="I49" s="50"/>
      <c r="J49" s="1"/>
    </row>
    <row r="50" spans="2:10" ht="20.100000000000001" customHeight="1" thickBot="1" x14ac:dyDescent="0.3">
      <c r="B50" s="18">
        <v>16</v>
      </c>
      <c r="C50" s="87" t="s">
        <v>69</v>
      </c>
      <c r="D50" s="18">
        <v>1</v>
      </c>
      <c r="E50" s="19" t="s">
        <v>70</v>
      </c>
      <c r="F50" s="18"/>
      <c r="G50" s="43">
        <f t="shared" si="2"/>
        <v>0</v>
      </c>
      <c r="H50" s="52"/>
      <c r="I50" s="50"/>
      <c r="J50" s="1"/>
    </row>
    <row r="51" spans="2:10" ht="20.100000000000001" customHeight="1" thickBot="1" x14ac:dyDescent="0.3">
      <c r="B51" s="12"/>
      <c r="C51" s="20" t="s">
        <v>30</v>
      </c>
      <c r="D51" s="12"/>
      <c r="E51" s="12"/>
      <c r="F51" s="42"/>
      <c r="G51" s="42">
        <f>SUM(G35:G50)</f>
        <v>0</v>
      </c>
      <c r="I51" s="50"/>
      <c r="J51" s="1"/>
    </row>
    <row r="52" spans="2:10" ht="20.100000000000001" customHeight="1" thickBot="1" x14ac:dyDescent="0.3">
      <c r="B52" s="4"/>
      <c r="C52" s="7" t="s">
        <v>41</v>
      </c>
      <c r="D52" s="8"/>
      <c r="E52" s="8"/>
      <c r="F52" s="45"/>
      <c r="G52" s="45">
        <f>G51+G33+G24</f>
        <v>0</v>
      </c>
      <c r="J52" s="1"/>
    </row>
    <row r="53" spans="2:10" ht="20.100000000000001" customHeight="1" thickBot="1" x14ac:dyDescent="0.3">
      <c r="B53" s="3"/>
      <c r="C53" s="9" t="s">
        <v>39</v>
      </c>
      <c r="D53" s="10"/>
      <c r="E53" s="10"/>
      <c r="F53" s="46"/>
      <c r="G53" s="47">
        <f>G52*20/100</f>
        <v>0</v>
      </c>
      <c r="J53" s="1"/>
    </row>
    <row r="54" spans="2:10" ht="20.100000000000001" customHeight="1" thickBot="1" x14ac:dyDescent="0.3">
      <c r="B54" s="4"/>
      <c r="C54" s="7" t="s">
        <v>42</v>
      </c>
      <c r="D54" s="8"/>
      <c r="E54" s="8"/>
      <c r="F54" s="45"/>
      <c r="G54" s="45">
        <f>SUM(G52:G53)</f>
        <v>0</v>
      </c>
      <c r="J54" s="1"/>
    </row>
    <row r="106" spans="6:6" x14ac:dyDescent="0.25">
      <c r="F106">
        <f>4200*2.5</f>
        <v>10500</v>
      </c>
    </row>
    <row r="107" spans="6:6" x14ac:dyDescent="0.25">
      <c r="F107">
        <f>6800*2.5</f>
        <v>17000</v>
      </c>
    </row>
    <row r="108" spans="6:6" x14ac:dyDescent="0.25">
      <c r="F108">
        <f>12600*2.5</f>
        <v>31500</v>
      </c>
    </row>
    <row r="109" spans="6:6" x14ac:dyDescent="0.25">
      <c r="F109">
        <f>10000*2.5</f>
        <v>25000</v>
      </c>
    </row>
    <row r="110" spans="6:6" x14ac:dyDescent="0.25">
      <c r="F110">
        <v>1810</v>
      </c>
    </row>
    <row r="111" spans="6:6" x14ac:dyDescent="0.25">
      <c r="F111">
        <v>13500</v>
      </c>
    </row>
    <row r="112" spans="6:6" x14ac:dyDescent="0.25">
      <c r="F112">
        <v>6350</v>
      </c>
    </row>
  </sheetData>
  <mergeCells count="3">
    <mergeCell ref="H35:H41"/>
    <mergeCell ref="H42:H44"/>
    <mergeCell ref="H46:H4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119"/>
  <sheetViews>
    <sheetView topLeftCell="A103" workbookViewId="0">
      <selection activeCell="H113" sqref="H113"/>
    </sheetView>
  </sheetViews>
  <sheetFormatPr defaultRowHeight="15" x14ac:dyDescent="0.25"/>
  <cols>
    <col min="2" max="2" width="7.85546875" customWidth="1"/>
    <col min="3" max="3" width="76.5703125" customWidth="1"/>
    <col min="4" max="4" width="8.7109375" customWidth="1"/>
    <col min="5" max="5" width="10.5703125" customWidth="1"/>
    <col min="6" max="6" width="14.140625" style="66" customWidth="1"/>
    <col min="7" max="7" width="11.5703125" style="66" customWidth="1"/>
    <col min="8" max="8" width="26.85546875" style="1" customWidth="1"/>
    <col min="9" max="9" width="9.140625" style="96" customWidth="1"/>
    <col min="10" max="10" width="83.42578125" style="96" customWidth="1"/>
    <col min="11" max="12" width="10.7109375" customWidth="1"/>
  </cols>
  <sheetData>
    <row r="2" spans="2:8" ht="15.75" thickBot="1" x14ac:dyDescent="0.3">
      <c r="B2" s="6" t="s">
        <v>32</v>
      </c>
      <c r="C2" s="6"/>
      <c r="D2" s="3"/>
      <c r="E2" s="3"/>
      <c r="F2" s="27"/>
      <c r="G2" s="27"/>
    </row>
    <row r="3" spans="2:8" ht="15.75" thickBot="1" x14ac:dyDescent="0.3">
      <c r="B3" s="23" t="s">
        <v>331</v>
      </c>
      <c r="C3" s="6"/>
      <c r="D3" s="3"/>
      <c r="E3" s="3"/>
      <c r="F3" s="27"/>
      <c r="G3" s="27"/>
    </row>
    <row r="4" spans="2:8" ht="15.75" thickBot="1" x14ac:dyDescent="0.3">
      <c r="B4" s="6" t="s">
        <v>33</v>
      </c>
      <c r="C4" s="6"/>
      <c r="D4" s="3"/>
      <c r="E4" s="3"/>
      <c r="F4" s="27"/>
      <c r="G4" s="27"/>
    </row>
    <row r="5" spans="2:8" ht="15.75" thickBot="1" x14ac:dyDescent="0.3">
      <c r="B5" s="6" t="s">
        <v>34</v>
      </c>
      <c r="C5" s="6"/>
      <c r="D5" s="3"/>
      <c r="E5" s="3"/>
      <c r="F5" s="27"/>
      <c r="G5" s="27"/>
    </row>
    <row r="6" spans="2:8" ht="15.75" thickBot="1" x14ac:dyDescent="0.3">
      <c r="B6" s="6" t="s">
        <v>91</v>
      </c>
      <c r="C6" s="6"/>
      <c r="D6" s="3"/>
      <c r="E6" s="3"/>
      <c r="F6" s="27"/>
      <c r="G6" s="27"/>
    </row>
    <row r="7" spans="2:8" ht="15.75" thickBot="1" x14ac:dyDescent="0.3">
      <c r="B7" s="6"/>
      <c r="C7" s="6"/>
      <c r="D7" s="3"/>
      <c r="E7" s="3"/>
      <c r="F7" s="27"/>
      <c r="G7" s="27"/>
    </row>
    <row r="8" spans="2:8" ht="75.75" thickBot="1" x14ac:dyDescent="0.3">
      <c r="B8" s="3" t="s">
        <v>21</v>
      </c>
      <c r="C8" s="101" t="s">
        <v>20</v>
      </c>
      <c r="D8" s="3" t="s">
        <v>6</v>
      </c>
      <c r="E8" s="101" t="s">
        <v>5</v>
      </c>
      <c r="F8" s="102" t="s">
        <v>14</v>
      </c>
      <c r="G8" s="27" t="s">
        <v>288</v>
      </c>
      <c r="H8" s="59" t="s">
        <v>296</v>
      </c>
    </row>
    <row r="9" spans="2:8" ht="20.100000000000001" customHeight="1" thickBot="1" x14ac:dyDescent="0.3">
      <c r="B9" s="3">
        <v>1</v>
      </c>
      <c r="C9" s="22" t="s">
        <v>92</v>
      </c>
      <c r="D9" s="3"/>
      <c r="E9" s="3"/>
      <c r="F9" s="27"/>
      <c r="G9" s="27"/>
    </row>
    <row r="10" spans="2:8" ht="20.100000000000001" customHeight="1" thickBot="1" x14ac:dyDescent="0.3">
      <c r="B10" s="4">
        <v>1.1000000000000001</v>
      </c>
      <c r="C10" s="4" t="s">
        <v>94</v>
      </c>
      <c r="D10" s="4"/>
      <c r="E10" s="4"/>
      <c r="F10" s="104"/>
      <c r="G10" s="104"/>
      <c r="H10" s="154" t="s">
        <v>563</v>
      </c>
    </row>
    <row r="11" spans="2:8" ht="20.100000000000001" customHeight="1" thickBot="1" x14ac:dyDescent="0.3">
      <c r="B11" s="97" t="s">
        <v>491</v>
      </c>
      <c r="C11" s="98" t="s">
        <v>566</v>
      </c>
      <c r="D11" s="99">
        <v>1</v>
      </c>
      <c r="E11" s="100" t="s">
        <v>4</v>
      </c>
      <c r="F11" s="67"/>
      <c r="G11" s="67">
        <f>F11*D11</f>
        <v>0</v>
      </c>
      <c r="H11" s="154"/>
    </row>
    <row r="12" spans="2:8" ht="20.100000000000001" customHeight="1" thickBot="1" x14ac:dyDescent="0.3">
      <c r="B12" s="97" t="s">
        <v>93</v>
      </c>
      <c r="C12" s="98" t="s">
        <v>567</v>
      </c>
      <c r="D12" s="99">
        <v>1</v>
      </c>
      <c r="E12" s="100" t="s">
        <v>4</v>
      </c>
      <c r="F12" s="67"/>
      <c r="G12" s="67">
        <f t="shared" ref="G12:G50" si="0">F12*D12</f>
        <v>0</v>
      </c>
      <c r="H12" s="154"/>
    </row>
    <row r="13" spans="2:8" ht="20.100000000000001" customHeight="1" thickBot="1" x14ac:dyDescent="0.3">
      <c r="B13" s="97" t="s">
        <v>492</v>
      </c>
      <c r="C13" s="98" t="s">
        <v>107</v>
      </c>
      <c r="D13" s="99">
        <v>1</v>
      </c>
      <c r="E13" s="100" t="s">
        <v>4</v>
      </c>
      <c r="F13" s="67"/>
      <c r="G13" s="67">
        <f t="shared" si="0"/>
        <v>0</v>
      </c>
      <c r="H13" s="154"/>
    </row>
    <row r="14" spans="2:8" ht="20.100000000000001" customHeight="1" thickBot="1" x14ac:dyDescent="0.3">
      <c r="B14" s="97" t="s">
        <v>493</v>
      </c>
      <c r="C14" s="98" t="s">
        <v>494</v>
      </c>
      <c r="D14" s="99">
        <v>1</v>
      </c>
      <c r="E14" s="100" t="s">
        <v>4</v>
      </c>
      <c r="F14" s="67"/>
      <c r="G14" s="67">
        <f t="shared" si="0"/>
        <v>0</v>
      </c>
      <c r="H14" s="154"/>
    </row>
    <row r="15" spans="2:8" ht="20.100000000000001" customHeight="1" thickBot="1" x14ac:dyDescent="0.3">
      <c r="B15" s="4">
        <v>1.2</v>
      </c>
      <c r="C15" s="4" t="s">
        <v>495</v>
      </c>
      <c r="D15" s="4"/>
      <c r="E15" s="4"/>
      <c r="F15" s="104"/>
      <c r="G15" s="104"/>
      <c r="H15" s="154"/>
    </row>
    <row r="16" spans="2:8" ht="20.100000000000001" customHeight="1" thickBot="1" x14ac:dyDescent="0.3">
      <c r="B16" s="97" t="s">
        <v>95</v>
      </c>
      <c r="C16" s="98" t="s">
        <v>566</v>
      </c>
      <c r="D16" s="99">
        <v>1</v>
      </c>
      <c r="E16" s="100" t="s">
        <v>4</v>
      </c>
      <c r="F16" s="67"/>
      <c r="G16" s="67">
        <f t="shared" si="0"/>
        <v>0</v>
      </c>
      <c r="H16" s="154"/>
    </row>
    <row r="17" spans="2:8" ht="20.100000000000001" customHeight="1" thickBot="1" x14ac:dyDescent="0.3">
      <c r="B17" s="97" t="s">
        <v>96</v>
      </c>
      <c r="C17" s="98" t="s">
        <v>112</v>
      </c>
      <c r="D17" s="99">
        <v>1</v>
      </c>
      <c r="E17" s="100" t="s">
        <v>4</v>
      </c>
      <c r="F17" s="67"/>
      <c r="G17" s="67">
        <f t="shared" si="0"/>
        <v>0</v>
      </c>
      <c r="H17" s="154"/>
    </row>
    <row r="18" spans="2:8" ht="20.100000000000001" customHeight="1" thickBot="1" x14ac:dyDescent="0.3">
      <c r="B18" s="97" t="s">
        <v>97</v>
      </c>
      <c r="C18" s="98" t="s">
        <v>103</v>
      </c>
      <c r="D18" s="99">
        <v>1</v>
      </c>
      <c r="E18" s="100" t="s">
        <v>4</v>
      </c>
      <c r="F18" s="67"/>
      <c r="G18" s="67">
        <f t="shared" si="0"/>
        <v>0</v>
      </c>
      <c r="H18" s="154"/>
    </row>
    <row r="19" spans="2:8" ht="20.100000000000001" customHeight="1" thickBot="1" x14ac:dyDescent="0.3">
      <c r="B19" s="97" t="s">
        <v>99</v>
      </c>
      <c r="C19" s="98" t="s">
        <v>101</v>
      </c>
      <c r="D19" s="99">
        <v>3</v>
      </c>
      <c r="E19" s="100" t="s">
        <v>4</v>
      </c>
      <c r="F19" s="67"/>
      <c r="G19" s="67">
        <f t="shared" si="0"/>
        <v>0</v>
      </c>
      <c r="H19" s="154"/>
    </row>
    <row r="20" spans="2:8" ht="20.100000000000001" customHeight="1" thickBot="1" x14ac:dyDescent="0.3">
      <c r="B20" s="97" t="s">
        <v>100</v>
      </c>
      <c r="C20" s="98" t="s">
        <v>106</v>
      </c>
      <c r="D20" s="99">
        <v>2</v>
      </c>
      <c r="E20" s="100" t="s">
        <v>4</v>
      </c>
      <c r="F20" s="67"/>
      <c r="G20" s="67">
        <f t="shared" si="0"/>
        <v>0</v>
      </c>
      <c r="H20" s="154"/>
    </row>
    <row r="21" spans="2:8" ht="20.100000000000001" customHeight="1" thickBot="1" x14ac:dyDescent="0.3">
      <c r="B21" s="97" t="s">
        <v>102</v>
      </c>
      <c r="C21" s="98" t="s">
        <v>496</v>
      </c>
      <c r="D21" s="99">
        <v>1</v>
      </c>
      <c r="E21" s="100" t="s">
        <v>4</v>
      </c>
      <c r="F21" s="67"/>
      <c r="G21" s="67">
        <f t="shared" si="0"/>
        <v>0</v>
      </c>
      <c r="H21" s="154"/>
    </row>
    <row r="22" spans="2:8" ht="20.100000000000001" customHeight="1" thickBot="1" x14ac:dyDescent="0.3">
      <c r="B22" s="97" t="s">
        <v>104</v>
      </c>
      <c r="C22" s="98" t="s">
        <v>497</v>
      </c>
      <c r="D22" s="99">
        <v>1</v>
      </c>
      <c r="E22" s="100" t="s">
        <v>4</v>
      </c>
      <c r="F22" s="67"/>
      <c r="G22" s="67">
        <f t="shared" si="0"/>
        <v>0</v>
      </c>
      <c r="H22" s="154"/>
    </row>
    <row r="23" spans="2:8" ht="20.100000000000001" customHeight="1" thickBot="1" x14ac:dyDescent="0.3">
      <c r="B23" s="97" t="s">
        <v>105</v>
      </c>
      <c r="C23" s="98" t="s">
        <v>98</v>
      </c>
      <c r="D23" s="99">
        <v>7</v>
      </c>
      <c r="E23" s="100" t="s">
        <v>4</v>
      </c>
      <c r="F23" s="67"/>
      <c r="G23" s="67">
        <f t="shared" si="0"/>
        <v>0</v>
      </c>
      <c r="H23" s="154"/>
    </row>
    <row r="24" spans="2:8" ht="20.100000000000001" customHeight="1" thickBot="1" x14ac:dyDescent="0.3">
      <c r="B24" s="4">
        <v>1.3</v>
      </c>
      <c r="C24" s="4" t="s">
        <v>498</v>
      </c>
      <c r="D24" s="4"/>
      <c r="E24" s="4"/>
      <c r="F24" s="104"/>
      <c r="G24" s="104"/>
      <c r="H24" s="154"/>
    </row>
    <row r="25" spans="2:8" ht="20.100000000000001" customHeight="1" thickBot="1" x14ac:dyDescent="0.3">
      <c r="B25" s="100" t="s">
        <v>110</v>
      </c>
      <c r="C25" s="98" t="s">
        <v>566</v>
      </c>
      <c r="D25" s="99">
        <v>1</v>
      </c>
      <c r="E25" s="100" t="s">
        <v>4</v>
      </c>
      <c r="F25" s="67"/>
      <c r="G25" s="67">
        <f t="shared" si="0"/>
        <v>0</v>
      </c>
      <c r="H25" s="154"/>
    </row>
    <row r="26" spans="2:8" ht="20.100000000000001" customHeight="1" thickBot="1" x14ac:dyDescent="0.3">
      <c r="B26" s="100" t="s">
        <v>111</v>
      </c>
      <c r="C26" s="98" t="s">
        <v>499</v>
      </c>
      <c r="D26" s="99">
        <v>1</v>
      </c>
      <c r="E26" s="100" t="s">
        <v>4</v>
      </c>
      <c r="F26" s="67"/>
      <c r="G26" s="67">
        <f t="shared" si="0"/>
        <v>0</v>
      </c>
      <c r="H26" s="154"/>
    </row>
    <row r="27" spans="2:8" ht="20.100000000000001" customHeight="1" thickBot="1" x14ac:dyDescent="0.3">
      <c r="B27" s="100" t="s">
        <v>113</v>
      </c>
      <c r="C27" s="98" t="s">
        <v>103</v>
      </c>
      <c r="D27" s="99">
        <v>8</v>
      </c>
      <c r="E27" s="100" t="s">
        <v>4</v>
      </c>
      <c r="F27" s="67"/>
      <c r="G27" s="67">
        <f t="shared" si="0"/>
        <v>0</v>
      </c>
      <c r="H27" s="154"/>
    </row>
    <row r="28" spans="2:8" ht="20.100000000000001" customHeight="1" thickBot="1" x14ac:dyDescent="0.3">
      <c r="B28" s="100" t="s">
        <v>114</v>
      </c>
      <c r="C28" s="98" t="s">
        <v>108</v>
      </c>
      <c r="D28" s="99">
        <v>2</v>
      </c>
      <c r="E28" s="100" t="s">
        <v>4</v>
      </c>
      <c r="F28" s="67"/>
      <c r="G28" s="67">
        <f t="shared" si="0"/>
        <v>0</v>
      </c>
      <c r="H28" s="154"/>
    </row>
    <row r="29" spans="2:8" ht="20.100000000000001" customHeight="1" thickBot="1" x14ac:dyDescent="0.3">
      <c r="B29" s="100" t="s">
        <v>115</v>
      </c>
      <c r="C29" s="98" t="s">
        <v>106</v>
      </c>
      <c r="D29" s="99">
        <v>4</v>
      </c>
      <c r="E29" s="100" t="s">
        <v>4</v>
      </c>
      <c r="F29" s="67"/>
      <c r="G29" s="67">
        <f t="shared" si="0"/>
        <v>0</v>
      </c>
      <c r="H29" s="154"/>
    </row>
    <row r="30" spans="2:8" ht="20.100000000000001" customHeight="1" thickBot="1" x14ac:dyDescent="0.3">
      <c r="B30" s="100" t="s">
        <v>116</v>
      </c>
      <c r="C30" s="98" t="s">
        <v>101</v>
      </c>
      <c r="D30" s="99">
        <v>2</v>
      </c>
      <c r="E30" s="100" t="s">
        <v>4</v>
      </c>
      <c r="F30" s="67"/>
      <c r="G30" s="67">
        <f t="shared" si="0"/>
        <v>0</v>
      </c>
      <c r="H30" s="154"/>
    </row>
    <row r="31" spans="2:8" ht="20.100000000000001" customHeight="1" thickBot="1" x14ac:dyDescent="0.3">
      <c r="B31" s="100" t="s">
        <v>500</v>
      </c>
      <c r="C31" s="98" t="s">
        <v>501</v>
      </c>
      <c r="D31" s="99">
        <v>1</v>
      </c>
      <c r="E31" s="100" t="s">
        <v>4</v>
      </c>
      <c r="F31" s="67"/>
      <c r="G31" s="67">
        <f t="shared" si="0"/>
        <v>0</v>
      </c>
      <c r="H31" s="154"/>
    </row>
    <row r="32" spans="2:8" ht="20.100000000000001" customHeight="1" thickBot="1" x14ac:dyDescent="0.3">
      <c r="B32" s="100" t="s">
        <v>502</v>
      </c>
      <c r="C32" s="98" t="s">
        <v>98</v>
      </c>
      <c r="D32" s="99">
        <v>6</v>
      </c>
      <c r="E32" s="100" t="s">
        <v>4</v>
      </c>
      <c r="F32" s="67"/>
      <c r="G32" s="67">
        <f t="shared" si="0"/>
        <v>0</v>
      </c>
      <c r="H32" s="154"/>
    </row>
    <row r="33" spans="2:8" ht="20.100000000000001" customHeight="1" thickBot="1" x14ac:dyDescent="0.3">
      <c r="B33" s="100" t="s">
        <v>503</v>
      </c>
      <c r="C33" s="98" t="s">
        <v>123</v>
      </c>
      <c r="D33" s="99">
        <v>1</v>
      </c>
      <c r="E33" s="100" t="s">
        <v>4</v>
      </c>
      <c r="F33" s="67"/>
      <c r="G33" s="67">
        <f t="shared" si="0"/>
        <v>0</v>
      </c>
      <c r="H33" s="154"/>
    </row>
    <row r="34" spans="2:8" ht="20.100000000000001" customHeight="1" thickBot="1" x14ac:dyDescent="0.3">
      <c r="B34" s="4">
        <v>1.4</v>
      </c>
      <c r="C34" s="106" t="s">
        <v>117</v>
      </c>
      <c r="D34" s="106"/>
      <c r="E34" s="106"/>
      <c r="F34" s="104"/>
      <c r="G34" s="107"/>
      <c r="H34" s="154"/>
    </row>
    <row r="35" spans="2:8" ht="20.100000000000001" customHeight="1" thickBot="1" x14ac:dyDescent="0.3">
      <c r="B35" s="100" t="s">
        <v>118</v>
      </c>
      <c r="C35" s="98" t="s">
        <v>568</v>
      </c>
      <c r="D35" s="99">
        <v>1</v>
      </c>
      <c r="E35" s="100" t="s">
        <v>4</v>
      </c>
      <c r="F35" s="108"/>
      <c r="G35" s="67">
        <f t="shared" si="0"/>
        <v>0</v>
      </c>
      <c r="H35" s="154"/>
    </row>
    <row r="36" spans="2:8" ht="20.100000000000001" customHeight="1" thickBot="1" x14ac:dyDescent="0.3">
      <c r="B36" s="100" t="s">
        <v>119</v>
      </c>
      <c r="C36" s="98" t="s">
        <v>120</v>
      </c>
      <c r="D36" s="99">
        <v>1</v>
      </c>
      <c r="E36" s="100" t="s">
        <v>4</v>
      </c>
      <c r="F36" s="108"/>
      <c r="G36" s="67">
        <f t="shared" si="0"/>
        <v>0</v>
      </c>
      <c r="H36" s="154"/>
    </row>
    <row r="37" spans="2:8" ht="20.100000000000001" customHeight="1" thickBot="1" x14ac:dyDescent="0.3">
      <c r="B37" s="100" t="s">
        <v>121</v>
      </c>
      <c r="C37" s="98" t="s">
        <v>109</v>
      </c>
      <c r="D37" s="99">
        <v>1</v>
      </c>
      <c r="E37" s="100" t="s">
        <v>4</v>
      </c>
      <c r="F37" s="108"/>
      <c r="G37" s="67">
        <f t="shared" si="0"/>
        <v>0</v>
      </c>
      <c r="H37" s="154"/>
    </row>
    <row r="38" spans="2:8" ht="20.100000000000001" customHeight="1" thickBot="1" x14ac:dyDescent="0.3">
      <c r="B38" s="100" t="s">
        <v>122</v>
      </c>
      <c r="C38" s="98" t="s">
        <v>123</v>
      </c>
      <c r="D38" s="99">
        <v>2</v>
      </c>
      <c r="E38" s="100" t="s">
        <v>4</v>
      </c>
      <c r="F38" s="108"/>
      <c r="G38" s="67">
        <f t="shared" si="0"/>
        <v>0</v>
      </c>
      <c r="H38" s="154"/>
    </row>
    <row r="39" spans="2:8" ht="20.100000000000001" customHeight="1" thickBot="1" x14ac:dyDescent="0.3">
      <c r="B39" s="4">
        <v>1.5</v>
      </c>
      <c r="C39" s="106" t="s">
        <v>124</v>
      </c>
      <c r="D39" s="4"/>
      <c r="E39" s="4"/>
      <c r="F39" s="104"/>
      <c r="G39" s="107"/>
      <c r="H39" s="154"/>
    </row>
    <row r="40" spans="2:8" ht="20.100000000000001" customHeight="1" thickBot="1" x14ac:dyDescent="0.3">
      <c r="B40" s="3" t="s">
        <v>125</v>
      </c>
      <c r="C40" s="98" t="s">
        <v>569</v>
      </c>
      <c r="D40" s="99">
        <v>1</v>
      </c>
      <c r="E40" s="100" t="s">
        <v>4</v>
      </c>
      <c r="F40" s="108"/>
      <c r="G40" s="67">
        <f t="shared" si="0"/>
        <v>0</v>
      </c>
      <c r="H40" s="154"/>
    </row>
    <row r="41" spans="2:8" ht="20.100000000000001" customHeight="1" thickBot="1" x14ac:dyDescent="0.3">
      <c r="B41" s="3" t="s">
        <v>126</v>
      </c>
      <c r="C41" s="98" t="s">
        <v>120</v>
      </c>
      <c r="D41" s="99">
        <v>1</v>
      </c>
      <c r="E41" s="100" t="s">
        <v>4</v>
      </c>
      <c r="F41" s="108"/>
      <c r="G41" s="67">
        <f t="shared" si="0"/>
        <v>0</v>
      </c>
      <c r="H41" s="154"/>
    </row>
    <row r="42" spans="2:8" ht="20.100000000000001" customHeight="1" thickBot="1" x14ac:dyDescent="0.3">
      <c r="B42" s="3" t="s">
        <v>127</v>
      </c>
      <c r="C42" s="98" t="s">
        <v>103</v>
      </c>
      <c r="D42" s="99">
        <v>2</v>
      </c>
      <c r="E42" s="100" t="s">
        <v>4</v>
      </c>
      <c r="F42" s="108"/>
      <c r="G42" s="67">
        <f t="shared" si="0"/>
        <v>0</v>
      </c>
      <c r="H42" s="154"/>
    </row>
    <row r="43" spans="2:8" ht="20.100000000000001" customHeight="1" thickBot="1" x14ac:dyDescent="0.3">
      <c r="B43" s="3" t="s">
        <v>128</v>
      </c>
      <c r="C43" s="98" t="s">
        <v>98</v>
      </c>
      <c r="D43" s="99">
        <v>1</v>
      </c>
      <c r="E43" s="100" t="s">
        <v>4</v>
      </c>
      <c r="F43" s="108"/>
      <c r="G43" s="67">
        <f t="shared" si="0"/>
        <v>0</v>
      </c>
      <c r="H43" s="154"/>
    </row>
    <row r="44" spans="2:8" ht="20.100000000000001" customHeight="1" thickBot="1" x14ac:dyDescent="0.3">
      <c r="B44" s="3" t="s">
        <v>504</v>
      </c>
      <c r="C44" s="98" t="s">
        <v>123</v>
      </c>
      <c r="D44" s="99">
        <v>1</v>
      </c>
      <c r="E44" s="100" t="s">
        <v>4</v>
      </c>
      <c r="F44" s="108"/>
      <c r="G44" s="67">
        <f t="shared" si="0"/>
        <v>0</v>
      </c>
      <c r="H44" s="154"/>
    </row>
    <row r="45" spans="2:8" ht="20.100000000000001" customHeight="1" thickBot="1" x14ac:dyDescent="0.3">
      <c r="B45" s="4">
        <v>1.6</v>
      </c>
      <c r="C45" s="106" t="s">
        <v>129</v>
      </c>
      <c r="D45" s="4"/>
      <c r="E45" s="4"/>
      <c r="F45" s="104"/>
      <c r="G45" s="107"/>
      <c r="H45" s="154"/>
    </row>
    <row r="46" spans="2:8" ht="20.100000000000001" customHeight="1" thickBot="1" x14ac:dyDescent="0.3">
      <c r="B46" s="3" t="s">
        <v>130</v>
      </c>
      <c r="C46" s="98" t="s">
        <v>570</v>
      </c>
      <c r="D46" s="99">
        <v>1</v>
      </c>
      <c r="E46" s="100" t="s">
        <v>4</v>
      </c>
      <c r="F46" s="108"/>
      <c r="G46" s="67">
        <f t="shared" si="0"/>
        <v>0</v>
      </c>
      <c r="H46" s="154"/>
    </row>
    <row r="47" spans="2:8" ht="20.100000000000001" customHeight="1" thickBot="1" x14ac:dyDescent="0.3">
      <c r="B47" s="3" t="s">
        <v>131</v>
      </c>
      <c r="C47" s="98" t="s">
        <v>101</v>
      </c>
      <c r="D47" s="99">
        <v>1</v>
      </c>
      <c r="E47" s="100" t="s">
        <v>4</v>
      </c>
      <c r="F47" s="108"/>
      <c r="G47" s="67">
        <f t="shared" si="0"/>
        <v>0</v>
      </c>
      <c r="H47" s="154"/>
    </row>
    <row r="48" spans="2:8" ht="20.100000000000001" customHeight="1" thickBot="1" x14ac:dyDescent="0.3">
      <c r="B48" s="3" t="s">
        <v>132</v>
      </c>
      <c r="C48" s="98" t="s">
        <v>103</v>
      </c>
      <c r="D48" s="99">
        <v>1</v>
      </c>
      <c r="E48" s="100" t="s">
        <v>4</v>
      </c>
      <c r="F48" s="108"/>
      <c r="G48" s="67">
        <f t="shared" si="0"/>
        <v>0</v>
      </c>
      <c r="H48" s="154"/>
    </row>
    <row r="49" spans="2:10" ht="20.100000000000001" customHeight="1" thickBot="1" x14ac:dyDescent="0.3">
      <c r="B49" s="3" t="s">
        <v>133</v>
      </c>
      <c r="C49" s="98" t="s">
        <v>98</v>
      </c>
      <c r="D49" s="99">
        <v>3</v>
      </c>
      <c r="E49" s="100" t="s">
        <v>4</v>
      </c>
      <c r="F49" s="108"/>
      <c r="G49" s="67">
        <f t="shared" si="0"/>
        <v>0</v>
      </c>
      <c r="H49" s="154"/>
    </row>
    <row r="50" spans="2:10" ht="20.100000000000001" customHeight="1" thickBot="1" x14ac:dyDescent="0.3">
      <c r="B50" s="3" t="s">
        <v>505</v>
      </c>
      <c r="C50" s="98" t="s">
        <v>123</v>
      </c>
      <c r="D50" s="99">
        <v>1</v>
      </c>
      <c r="E50" s="100" t="s">
        <v>4</v>
      </c>
      <c r="F50" s="108"/>
      <c r="G50" s="67">
        <f t="shared" si="0"/>
        <v>0</v>
      </c>
      <c r="H50" s="154"/>
    </row>
    <row r="51" spans="2:10" ht="20.100000000000001" customHeight="1" thickBot="1" x14ac:dyDescent="0.3">
      <c r="B51" s="3"/>
      <c r="C51" s="5" t="s">
        <v>30</v>
      </c>
      <c r="D51" s="3"/>
      <c r="E51" s="3"/>
      <c r="F51" s="27"/>
      <c r="G51" s="67">
        <f>SUM(G11:G50)</f>
        <v>0</v>
      </c>
    </row>
    <row r="52" spans="2:10" ht="20.100000000000001" customHeight="1" thickBot="1" x14ac:dyDescent="0.3">
      <c r="B52" s="4">
        <v>2</v>
      </c>
      <c r="C52" s="4" t="s">
        <v>134</v>
      </c>
      <c r="D52" s="4"/>
      <c r="E52" s="4"/>
      <c r="F52" s="104"/>
      <c r="G52" s="107"/>
      <c r="H52" s="60"/>
    </row>
    <row r="53" spans="2:10" ht="20.100000000000001" customHeight="1" thickBot="1" x14ac:dyDescent="0.3">
      <c r="B53" s="111">
        <v>2.1</v>
      </c>
      <c r="C53" s="114" t="s">
        <v>135</v>
      </c>
      <c r="D53" s="115">
        <v>1464</v>
      </c>
      <c r="E53" s="100" t="s">
        <v>66</v>
      </c>
      <c r="F53" s="108"/>
      <c r="G53" s="67">
        <f t="shared" ref="G53:G58" si="1">F53*D53</f>
        <v>0</v>
      </c>
      <c r="H53" s="154" t="s">
        <v>314</v>
      </c>
    </row>
    <row r="54" spans="2:10" ht="20.100000000000001" customHeight="1" thickBot="1" x14ac:dyDescent="0.3">
      <c r="B54" s="111">
        <v>2.2000000000000002</v>
      </c>
      <c r="C54" s="114" t="s">
        <v>136</v>
      </c>
      <c r="D54" s="115">
        <v>789</v>
      </c>
      <c r="E54" s="100" t="s">
        <v>66</v>
      </c>
      <c r="F54" s="108"/>
      <c r="G54" s="67">
        <f t="shared" si="1"/>
        <v>0</v>
      </c>
      <c r="H54" s="154"/>
    </row>
    <row r="55" spans="2:10" ht="20.100000000000001" customHeight="1" thickBot="1" x14ac:dyDescent="0.3">
      <c r="B55" s="111">
        <v>2.2999999999999998</v>
      </c>
      <c r="C55" s="114" t="s">
        <v>137</v>
      </c>
      <c r="D55" s="115">
        <v>73</v>
      </c>
      <c r="E55" s="100" t="s">
        <v>66</v>
      </c>
      <c r="F55" s="108"/>
      <c r="G55" s="67">
        <f t="shared" si="1"/>
        <v>0</v>
      </c>
      <c r="H55" s="154"/>
    </row>
    <row r="56" spans="2:10" ht="20.100000000000001" customHeight="1" thickBot="1" x14ac:dyDescent="0.3">
      <c r="B56" s="111">
        <v>2.4</v>
      </c>
      <c r="C56" s="114" t="s">
        <v>138</v>
      </c>
      <c r="D56" s="115">
        <v>11</v>
      </c>
      <c r="E56" s="100" t="s">
        <v>66</v>
      </c>
      <c r="F56" s="108"/>
      <c r="G56" s="67">
        <f t="shared" si="1"/>
        <v>0</v>
      </c>
      <c r="H56" s="154"/>
    </row>
    <row r="57" spans="2:10" ht="20.100000000000001" customHeight="1" thickBot="1" x14ac:dyDescent="0.3">
      <c r="B57" s="111">
        <v>2.5</v>
      </c>
      <c r="C57" s="114" t="s">
        <v>506</v>
      </c>
      <c r="D57" s="115">
        <v>9</v>
      </c>
      <c r="E57" s="100" t="s">
        <v>66</v>
      </c>
      <c r="F57" s="108"/>
      <c r="G57" s="67">
        <f t="shared" si="1"/>
        <v>0</v>
      </c>
      <c r="H57" s="154"/>
    </row>
    <row r="58" spans="2:10" ht="20.100000000000001" customHeight="1" thickBot="1" x14ac:dyDescent="0.3">
      <c r="B58" s="111">
        <v>2.6</v>
      </c>
      <c r="C58" s="114" t="s">
        <v>139</v>
      </c>
      <c r="D58" s="115">
        <v>31</v>
      </c>
      <c r="E58" s="100" t="s">
        <v>66</v>
      </c>
      <c r="F58" s="108"/>
      <c r="G58" s="67">
        <f t="shared" si="1"/>
        <v>0</v>
      </c>
      <c r="H58" s="154"/>
    </row>
    <row r="59" spans="2:10" ht="20.100000000000001" customHeight="1" thickBot="1" x14ac:dyDescent="0.3">
      <c r="B59" s="3"/>
      <c r="C59" s="5" t="s">
        <v>30</v>
      </c>
      <c r="D59" s="3"/>
      <c r="E59" s="3"/>
      <c r="F59" s="27"/>
      <c r="G59" s="67">
        <f>SUM(G53:G58)</f>
        <v>0</v>
      </c>
    </row>
    <row r="60" spans="2:10" ht="20.100000000000001" customHeight="1" thickBot="1" x14ac:dyDescent="0.3">
      <c r="B60" s="4">
        <v>3</v>
      </c>
      <c r="C60" s="4" t="s">
        <v>140</v>
      </c>
      <c r="D60" s="4"/>
      <c r="E60" s="4"/>
      <c r="F60" s="104"/>
      <c r="G60" s="107"/>
      <c r="H60" s="60"/>
    </row>
    <row r="61" spans="2:10" ht="20.100000000000001" customHeight="1" thickBot="1" x14ac:dyDescent="0.3">
      <c r="B61" s="111">
        <v>3.1</v>
      </c>
      <c r="C61" s="114" t="s">
        <v>141</v>
      </c>
      <c r="D61" s="115">
        <v>13</v>
      </c>
      <c r="E61" s="100" t="s">
        <v>4</v>
      </c>
      <c r="F61" s="108"/>
      <c r="G61" s="67">
        <f t="shared" ref="G61:G68" si="2">F61*D61</f>
        <v>0</v>
      </c>
      <c r="H61" s="154" t="s">
        <v>315</v>
      </c>
      <c r="J61" s="118"/>
    </row>
    <row r="62" spans="2:10" ht="20.100000000000001" customHeight="1" thickBot="1" x14ac:dyDescent="0.3">
      <c r="B62" s="111">
        <v>3.2</v>
      </c>
      <c r="C62" s="114" t="s">
        <v>142</v>
      </c>
      <c r="D62" s="115">
        <v>9</v>
      </c>
      <c r="E62" s="100" t="s">
        <v>4</v>
      </c>
      <c r="F62" s="108"/>
      <c r="G62" s="67">
        <f t="shared" si="2"/>
        <v>0</v>
      </c>
      <c r="H62" s="154"/>
    </row>
    <row r="63" spans="2:10" ht="20.100000000000001" customHeight="1" thickBot="1" x14ac:dyDescent="0.3">
      <c r="B63" s="111">
        <v>3.3</v>
      </c>
      <c r="C63" s="114" t="s">
        <v>143</v>
      </c>
      <c r="D63" s="115">
        <v>1</v>
      </c>
      <c r="E63" s="100" t="s">
        <v>4</v>
      </c>
      <c r="F63" s="108"/>
      <c r="G63" s="67">
        <f t="shared" si="2"/>
        <v>0</v>
      </c>
      <c r="H63" s="154"/>
    </row>
    <row r="64" spans="2:10" ht="20.100000000000001" customHeight="1" thickBot="1" x14ac:dyDescent="0.3">
      <c r="B64" s="111">
        <v>3.4</v>
      </c>
      <c r="C64" s="114" t="s">
        <v>144</v>
      </c>
      <c r="D64" s="115">
        <v>6</v>
      </c>
      <c r="E64" s="100" t="s">
        <v>4</v>
      </c>
      <c r="F64" s="108"/>
      <c r="G64" s="109">
        <f t="shared" si="2"/>
        <v>0</v>
      </c>
      <c r="H64" s="154"/>
    </row>
    <row r="65" spans="2:12" ht="36" customHeight="1" thickBot="1" x14ac:dyDescent="0.3">
      <c r="B65" s="111">
        <v>3.5</v>
      </c>
      <c r="C65" s="114" t="s">
        <v>511</v>
      </c>
      <c r="D65" s="115">
        <v>6</v>
      </c>
      <c r="E65" s="100" t="s">
        <v>4</v>
      </c>
      <c r="F65" s="108"/>
      <c r="G65" s="109">
        <f t="shared" si="2"/>
        <v>0</v>
      </c>
      <c r="H65" s="154"/>
    </row>
    <row r="66" spans="2:12" ht="20.100000000000001" customHeight="1" thickBot="1" x14ac:dyDescent="0.3">
      <c r="B66" s="111">
        <v>3.6</v>
      </c>
      <c r="C66" s="114" t="s">
        <v>145</v>
      </c>
      <c r="D66" s="115">
        <v>1</v>
      </c>
      <c r="E66" s="100" t="s">
        <v>4</v>
      </c>
      <c r="F66" s="108"/>
      <c r="G66" s="109">
        <f t="shared" si="2"/>
        <v>0</v>
      </c>
      <c r="H66" s="154"/>
    </row>
    <row r="67" spans="2:12" ht="20.100000000000001" customHeight="1" thickBot="1" x14ac:dyDescent="0.3">
      <c r="B67" s="111">
        <v>3.7</v>
      </c>
      <c r="C67" s="114" t="s">
        <v>146</v>
      </c>
      <c r="D67" s="115">
        <v>2</v>
      </c>
      <c r="E67" s="100" t="s">
        <v>4</v>
      </c>
      <c r="F67" s="108"/>
      <c r="G67" s="67">
        <f t="shared" si="2"/>
        <v>0</v>
      </c>
      <c r="H67" s="154"/>
    </row>
    <row r="68" spans="2:12" ht="59.25" customHeight="1" thickBot="1" x14ac:dyDescent="0.3">
      <c r="B68" s="111">
        <v>3.8</v>
      </c>
      <c r="C68" s="114" t="s">
        <v>512</v>
      </c>
      <c r="D68" s="115">
        <v>57</v>
      </c>
      <c r="E68" s="100" t="s">
        <v>4</v>
      </c>
      <c r="F68" s="108"/>
      <c r="G68" s="67">
        <f t="shared" si="2"/>
        <v>0</v>
      </c>
      <c r="H68" s="154"/>
      <c r="J68" s="118"/>
    </row>
    <row r="69" spans="2:12" ht="20.100000000000001" customHeight="1" thickBot="1" x14ac:dyDescent="0.3">
      <c r="B69" s="3"/>
      <c r="C69" s="5" t="s">
        <v>30</v>
      </c>
      <c r="D69" s="3"/>
      <c r="E69" s="3"/>
      <c r="F69" s="27"/>
      <c r="G69" s="67">
        <f>SUM(G61:G68)</f>
        <v>0</v>
      </c>
    </row>
    <row r="70" spans="2:12" ht="20.100000000000001" customHeight="1" thickBot="1" x14ac:dyDescent="0.3">
      <c r="B70" s="4">
        <v>4</v>
      </c>
      <c r="C70" s="4" t="s">
        <v>147</v>
      </c>
      <c r="D70" s="4"/>
      <c r="E70" s="4"/>
      <c r="F70" s="104"/>
      <c r="G70" s="107"/>
    </row>
    <row r="71" spans="2:12" ht="20.100000000000001" customHeight="1" thickBot="1" x14ac:dyDescent="0.3">
      <c r="B71" s="111">
        <v>4.0999999999999996</v>
      </c>
      <c r="C71" s="105" t="s">
        <v>148</v>
      </c>
      <c r="D71" s="99">
        <v>4</v>
      </c>
      <c r="E71" s="100" t="s">
        <v>66</v>
      </c>
      <c r="F71" s="108"/>
      <c r="G71" s="67">
        <f t="shared" ref="G71:G93" si="3">F71*D71</f>
        <v>0</v>
      </c>
      <c r="H71" s="154" t="s">
        <v>316</v>
      </c>
      <c r="K71" s="60"/>
      <c r="L71" s="60"/>
    </row>
    <row r="72" spans="2:12" ht="20.100000000000001" customHeight="1" thickBot="1" x14ac:dyDescent="0.3">
      <c r="B72" s="111">
        <v>4.2</v>
      </c>
      <c r="C72" s="105" t="s">
        <v>149</v>
      </c>
      <c r="D72" s="99">
        <v>5</v>
      </c>
      <c r="E72" s="100" t="s">
        <v>66</v>
      </c>
      <c r="F72" s="108"/>
      <c r="G72" s="67">
        <f t="shared" si="3"/>
        <v>0</v>
      </c>
      <c r="H72" s="154"/>
      <c r="K72" s="60"/>
      <c r="L72" s="60"/>
    </row>
    <row r="73" spans="2:12" ht="20.100000000000001" customHeight="1" thickBot="1" x14ac:dyDescent="0.3">
      <c r="B73" s="111">
        <v>4.3</v>
      </c>
      <c r="C73" s="105" t="s">
        <v>150</v>
      </c>
      <c r="D73" s="99">
        <v>3</v>
      </c>
      <c r="E73" s="100" t="s">
        <v>66</v>
      </c>
      <c r="F73" s="108"/>
      <c r="G73" s="67">
        <f t="shared" si="3"/>
        <v>0</v>
      </c>
      <c r="H73" s="154"/>
      <c r="K73" s="60"/>
      <c r="L73" s="60"/>
    </row>
    <row r="74" spans="2:12" ht="20.100000000000001" customHeight="1" thickBot="1" x14ac:dyDescent="0.3">
      <c r="B74" s="111">
        <v>4.4000000000000004</v>
      </c>
      <c r="C74" s="105" t="s">
        <v>151</v>
      </c>
      <c r="D74" s="99">
        <v>18</v>
      </c>
      <c r="E74" s="100" t="s">
        <v>66</v>
      </c>
      <c r="F74" s="108"/>
      <c r="G74" s="67">
        <f t="shared" si="3"/>
        <v>0</v>
      </c>
      <c r="H74" s="154"/>
      <c r="K74" s="60"/>
      <c r="L74" s="60"/>
    </row>
    <row r="75" spans="2:12" ht="20.100000000000001" customHeight="1" thickBot="1" x14ac:dyDescent="0.3">
      <c r="B75" s="111">
        <v>4.46</v>
      </c>
      <c r="C75" s="105" t="s">
        <v>152</v>
      </c>
      <c r="D75" s="99">
        <v>17</v>
      </c>
      <c r="E75" s="100" t="s">
        <v>66</v>
      </c>
      <c r="F75" s="108"/>
      <c r="G75" s="67">
        <f t="shared" si="3"/>
        <v>0</v>
      </c>
      <c r="H75" s="154"/>
      <c r="K75" s="60"/>
      <c r="L75" s="60"/>
    </row>
    <row r="76" spans="2:12" ht="20.100000000000001" customHeight="1" thickBot="1" x14ac:dyDescent="0.3">
      <c r="B76" s="111">
        <v>4.62</v>
      </c>
      <c r="C76" s="105" t="s">
        <v>153</v>
      </c>
      <c r="D76" s="99">
        <v>2</v>
      </c>
      <c r="E76" s="100" t="s">
        <v>66</v>
      </c>
      <c r="F76" s="108"/>
      <c r="G76" s="67">
        <f t="shared" si="3"/>
        <v>0</v>
      </c>
      <c r="H76" s="154"/>
      <c r="K76" s="60"/>
      <c r="L76" s="60"/>
    </row>
    <row r="77" spans="2:12" ht="20.100000000000001" customHeight="1" thickBot="1" x14ac:dyDescent="0.3">
      <c r="B77" s="111">
        <v>4.7</v>
      </c>
      <c r="C77" s="105" t="s">
        <v>154</v>
      </c>
      <c r="D77" s="99">
        <v>100</v>
      </c>
      <c r="E77" s="100" t="s">
        <v>66</v>
      </c>
      <c r="F77" s="108"/>
      <c r="G77" s="67">
        <f t="shared" si="3"/>
        <v>0</v>
      </c>
      <c r="H77" s="154"/>
      <c r="K77" s="60"/>
      <c r="L77" s="60"/>
    </row>
    <row r="78" spans="2:12" ht="20.100000000000001" customHeight="1" thickBot="1" x14ac:dyDescent="0.3">
      <c r="B78" s="111">
        <v>4.78</v>
      </c>
      <c r="C78" s="105" t="s">
        <v>155</v>
      </c>
      <c r="D78" s="99">
        <v>9</v>
      </c>
      <c r="E78" s="100" t="s">
        <v>66</v>
      </c>
      <c r="F78" s="108"/>
      <c r="G78" s="67">
        <f t="shared" si="3"/>
        <v>0</v>
      </c>
      <c r="H78" s="154"/>
      <c r="K78" s="60"/>
      <c r="L78" s="60"/>
    </row>
    <row r="79" spans="2:12" ht="20.100000000000001" customHeight="1" thickBot="1" x14ac:dyDescent="0.3">
      <c r="B79" s="111">
        <v>4.8600000000000003</v>
      </c>
      <c r="C79" s="105" t="s">
        <v>156</v>
      </c>
      <c r="D79" s="99">
        <v>1</v>
      </c>
      <c r="E79" s="100" t="s">
        <v>4</v>
      </c>
      <c r="F79" s="108"/>
      <c r="G79" s="67">
        <f t="shared" si="3"/>
        <v>0</v>
      </c>
      <c r="H79" s="154"/>
      <c r="K79" s="60"/>
      <c r="L79" s="60"/>
    </row>
    <row r="80" spans="2:12" ht="20.100000000000001" customHeight="1" thickBot="1" x14ac:dyDescent="0.3">
      <c r="B80" s="117">
        <v>4.0999999999999996</v>
      </c>
      <c r="C80" s="105" t="s">
        <v>157</v>
      </c>
      <c r="D80" s="99">
        <v>1</v>
      </c>
      <c r="E80" s="100" t="s">
        <v>4</v>
      </c>
      <c r="F80" s="108"/>
      <c r="G80" s="67">
        <f t="shared" si="3"/>
        <v>0</v>
      </c>
      <c r="H80" s="154"/>
      <c r="K80" s="60"/>
      <c r="L80" s="60"/>
    </row>
    <row r="81" spans="2:12" ht="20.100000000000001" customHeight="1" thickBot="1" x14ac:dyDescent="0.3">
      <c r="B81" s="117">
        <v>4.1100000000000003</v>
      </c>
      <c r="C81" s="105" t="s">
        <v>158</v>
      </c>
      <c r="D81" s="99">
        <v>1</v>
      </c>
      <c r="E81" s="100" t="s">
        <v>4</v>
      </c>
      <c r="F81" s="108"/>
      <c r="G81" s="67">
        <f t="shared" si="3"/>
        <v>0</v>
      </c>
      <c r="H81" s="154"/>
      <c r="K81" s="60"/>
      <c r="L81" s="60"/>
    </row>
    <row r="82" spans="2:12" ht="20.100000000000001" customHeight="1" thickBot="1" x14ac:dyDescent="0.3">
      <c r="B82" s="117">
        <v>4.12</v>
      </c>
      <c r="C82" s="105" t="s">
        <v>159</v>
      </c>
      <c r="D82" s="99">
        <v>2</v>
      </c>
      <c r="E82" s="100" t="s">
        <v>4</v>
      </c>
      <c r="F82" s="108"/>
      <c r="G82" s="67">
        <f t="shared" si="3"/>
        <v>0</v>
      </c>
      <c r="H82" s="154"/>
      <c r="K82" s="60"/>
      <c r="L82" s="60"/>
    </row>
    <row r="83" spans="2:12" ht="20.100000000000001" customHeight="1" thickBot="1" x14ac:dyDescent="0.3">
      <c r="B83" s="117">
        <v>4.13</v>
      </c>
      <c r="C83" s="105" t="s">
        <v>160</v>
      </c>
      <c r="D83" s="99">
        <v>1</v>
      </c>
      <c r="E83" s="100" t="s">
        <v>4</v>
      </c>
      <c r="F83" s="108"/>
      <c r="G83" s="67">
        <f t="shared" si="3"/>
        <v>0</v>
      </c>
      <c r="H83" s="154"/>
      <c r="K83" s="60"/>
      <c r="L83" s="60"/>
    </row>
    <row r="84" spans="2:12" ht="20.100000000000001" customHeight="1" thickBot="1" x14ac:dyDescent="0.3">
      <c r="B84" s="117">
        <v>4.1399999999999997</v>
      </c>
      <c r="C84" s="105" t="s">
        <v>161</v>
      </c>
      <c r="D84" s="99">
        <v>1</v>
      </c>
      <c r="E84" s="100" t="s">
        <v>4</v>
      </c>
      <c r="F84" s="108"/>
      <c r="G84" s="67">
        <f t="shared" si="3"/>
        <v>0</v>
      </c>
      <c r="H84" s="154"/>
      <c r="K84" s="60"/>
      <c r="L84" s="60"/>
    </row>
    <row r="85" spans="2:12" ht="20.100000000000001" customHeight="1" thickBot="1" x14ac:dyDescent="0.3">
      <c r="B85" s="117">
        <v>4.1500000000000004</v>
      </c>
      <c r="C85" s="105" t="s">
        <v>162</v>
      </c>
      <c r="D85" s="99">
        <v>2</v>
      </c>
      <c r="E85" s="100" t="s">
        <v>4</v>
      </c>
      <c r="F85" s="108"/>
      <c r="G85" s="67">
        <f t="shared" si="3"/>
        <v>0</v>
      </c>
      <c r="H85" s="154"/>
      <c r="K85" s="60"/>
      <c r="L85" s="60"/>
    </row>
    <row r="86" spans="2:12" ht="20.100000000000001" customHeight="1" thickBot="1" x14ac:dyDescent="0.3">
      <c r="B86" s="117">
        <v>4.16</v>
      </c>
      <c r="C86" s="105" t="s">
        <v>163</v>
      </c>
      <c r="D86" s="99">
        <v>2</v>
      </c>
      <c r="E86" s="100" t="s">
        <v>4</v>
      </c>
      <c r="F86" s="108"/>
      <c r="G86" s="67">
        <f t="shared" si="3"/>
        <v>0</v>
      </c>
      <c r="H86" s="154"/>
      <c r="K86" s="60"/>
      <c r="L86" s="60"/>
    </row>
    <row r="87" spans="2:12" ht="20.100000000000001" customHeight="1" thickBot="1" x14ac:dyDescent="0.3">
      <c r="B87" s="117">
        <v>4.17</v>
      </c>
      <c r="C87" s="105" t="s">
        <v>164</v>
      </c>
      <c r="D87" s="99">
        <v>1</v>
      </c>
      <c r="E87" s="100" t="s">
        <v>4</v>
      </c>
      <c r="F87" s="108"/>
      <c r="G87" s="67">
        <f t="shared" si="3"/>
        <v>0</v>
      </c>
      <c r="H87" s="154"/>
      <c r="K87" s="60"/>
      <c r="L87" s="60"/>
    </row>
    <row r="88" spans="2:12" ht="20.100000000000001" customHeight="1" thickBot="1" x14ac:dyDescent="0.3">
      <c r="B88" s="117">
        <v>4.18</v>
      </c>
      <c r="C88" s="105" t="s">
        <v>165</v>
      </c>
      <c r="D88" s="99">
        <v>2</v>
      </c>
      <c r="E88" s="100" t="s">
        <v>4</v>
      </c>
      <c r="F88" s="108"/>
      <c r="G88" s="67">
        <f t="shared" si="3"/>
        <v>0</v>
      </c>
      <c r="H88" s="154"/>
      <c r="K88" s="60"/>
      <c r="L88" s="60"/>
    </row>
    <row r="89" spans="2:12" ht="20.100000000000001" customHeight="1" thickBot="1" x14ac:dyDescent="0.3">
      <c r="B89" s="117">
        <v>4.1900000000000004</v>
      </c>
      <c r="C89" s="105" t="s">
        <v>166</v>
      </c>
      <c r="D89" s="99">
        <v>2</v>
      </c>
      <c r="E89" s="100" t="s">
        <v>4</v>
      </c>
      <c r="F89" s="108"/>
      <c r="G89" s="67">
        <f t="shared" si="3"/>
        <v>0</v>
      </c>
      <c r="H89" s="154"/>
      <c r="K89" s="60"/>
      <c r="L89" s="60"/>
    </row>
    <row r="90" spans="2:12" ht="20.100000000000001" customHeight="1" thickBot="1" x14ac:dyDescent="0.3">
      <c r="B90" s="117">
        <v>4.2</v>
      </c>
      <c r="C90" s="114" t="s">
        <v>167</v>
      </c>
      <c r="D90" s="115">
        <v>333</v>
      </c>
      <c r="E90" s="100" t="s">
        <v>66</v>
      </c>
      <c r="F90" s="108"/>
      <c r="G90" s="67">
        <f t="shared" si="3"/>
        <v>0</v>
      </c>
      <c r="H90" s="154" t="s">
        <v>509</v>
      </c>
      <c r="K90" s="60"/>
      <c r="L90" s="60"/>
    </row>
    <row r="91" spans="2:12" ht="20.100000000000001" customHeight="1" thickBot="1" x14ac:dyDescent="0.3">
      <c r="B91" s="117">
        <v>4.21</v>
      </c>
      <c r="C91" s="114" t="s">
        <v>168</v>
      </c>
      <c r="D91" s="115">
        <v>435</v>
      </c>
      <c r="E91" s="100" t="s">
        <v>66</v>
      </c>
      <c r="F91" s="108"/>
      <c r="G91" s="67">
        <f t="shared" si="3"/>
        <v>0</v>
      </c>
      <c r="H91" s="154"/>
      <c r="K91" s="60"/>
      <c r="L91" s="60"/>
    </row>
    <row r="92" spans="2:12" ht="20.100000000000001" customHeight="1" thickBot="1" x14ac:dyDescent="0.3">
      <c r="B92" s="117">
        <v>4.22</v>
      </c>
      <c r="C92" s="114" t="s">
        <v>169</v>
      </c>
      <c r="D92" s="115">
        <v>2</v>
      </c>
      <c r="E92" s="100" t="s">
        <v>66</v>
      </c>
      <c r="F92" s="108"/>
      <c r="G92" s="67">
        <f t="shared" si="3"/>
        <v>0</v>
      </c>
      <c r="H92" s="154"/>
      <c r="K92" s="60"/>
      <c r="L92" s="60"/>
    </row>
    <row r="93" spans="2:12" ht="20.100000000000001" customHeight="1" thickBot="1" x14ac:dyDescent="0.3">
      <c r="B93" s="117">
        <v>4.2300000000000004</v>
      </c>
      <c r="C93" s="114" t="s">
        <v>507</v>
      </c>
      <c r="D93" s="115">
        <v>14</v>
      </c>
      <c r="E93" s="100" t="s">
        <v>66</v>
      </c>
      <c r="F93" s="108"/>
      <c r="G93" s="67">
        <f t="shared" si="3"/>
        <v>0</v>
      </c>
      <c r="H93" s="154"/>
      <c r="K93" s="60"/>
      <c r="L93" s="60"/>
    </row>
    <row r="94" spans="2:12" ht="20.100000000000001" customHeight="1" thickBot="1" x14ac:dyDescent="0.3">
      <c r="B94" s="3"/>
      <c r="C94" s="5" t="s">
        <v>30</v>
      </c>
      <c r="D94" s="3"/>
      <c r="E94" s="3"/>
      <c r="F94" s="27"/>
      <c r="G94" s="67">
        <f>SUM(G71:G93)</f>
        <v>0</v>
      </c>
      <c r="K94" s="60"/>
    </row>
    <row r="95" spans="2:12" ht="20.100000000000001" customHeight="1" thickBot="1" x14ac:dyDescent="0.3">
      <c r="B95" s="4">
        <v>5</v>
      </c>
      <c r="C95" s="103" t="s">
        <v>170</v>
      </c>
      <c r="D95" s="4"/>
      <c r="E95" s="4"/>
      <c r="F95" s="104"/>
      <c r="G95" s="107"/>
      <c r="H95" s="60"/>
    </row>
    <row r="96" spans="2:12" ht="20.100000000000001" customHeight="1" thickBot="1" x14ac:dyDescent="0.3">
      <c r="B96" s="111">
        <v>5.0999999999999996</v>
      </c>
      <c r="C96" s="114" t="s">
        <v>171</v>
      </c>
      <c r="D96" s="115">
        <v>43</v>
      </c>
      <c r="E96" s="100" t="s">
        <v>4</v>
      </c>
      <c r="F96" s="108"/>
      <c r="G96" s="67">
        <f>F96*D96</f>
        <v>0</v>
      </c>
      <c r="H96" s="154" t="s">
        <v>317</v>
      </c>
    </row>
    <row r="97" spans="2:8" ht="20.100000000000001" customHeight="1" thickBot="1" x14ac:dyDescent="0.3">
      <c r="B97" s="111">
        <v>5.2</v>
      </c>
      <c r="C97" s="114" t="s">
        <v>508</v>
      </c>
      <c r="D97" s="115">
        <v>20</v>
      </c>
      <c r="E97" s="100" t="s">
        <v>4</v>
      </c>
      <c r="F97" s="108"/>
      <c r="G97" s="67">
        <f>F97*D97</f>
        <v>0</v>
      </c>
      <c r="H97" s="154"/>
    </row>
    <row r="98" spans="2:8" ht="20.100000000000001" customHeight="1" thickBot="1" x14ac:dyDescent="0.3">
      <c r="B98" s="111">
        <v>5.3</v>
      </c>
      <c r="C98" s="114" t="s">
        <v>510</v>
      </c>
      <c r="D98" s="115">
        <v>21</v>
      </c>
      <c r="E98" s="100" t="s">
        <v>4</v>
      </c>
      <c r="F98" s="108"/>
      <c r="G98" s="67">
        <f>F98*D98</f>
        <v>0</v>
      </c>
      <c r="H98" s="154"/>
    </row>
    <row r="99" spans="2:8" ht="20.100000000000001" customHeight="1" thickBot="1" x14ac:dyDescent="0.3">
      <c r="B99" s="111">
        <v>5.4</v>
      </c>
      <c r="C99" s="114" t="s">
        <v>172</v>
      </c>
      <c r="D99" s="115">
        <v>2</v>
      </c>
      <c r="E99" s="100" t="s">
        <v>4</v>
      </c>
      <c r="F99" s="108"/>
      <c r="G99" s="67">
        <f>F99*D99</f>
        <v>0</v>
      </c>
      <c r="H99" s="154"/>
    </row>
    <row r="100" spans="2:8" ht="20.100000000000001" customHeight="1" thickBot="1" x14ac:dyDescent="0.3">
      <c r="B100" s="111">
        <v>5.5</v>
      </c>
      <c r="C100" s="114" t="s">
        <v>173</v>
      </c>
      <c r="D100" s="115">
        <v>6</v>
      </c>
      <c r="E100" s="100" t="s">
        <v>4</v>
      </c>
      <c r="F100" s="108"/>
      <c r="G100" s="109">
        <f t="shared" ref="G100:G106" si="4">F100*D100</f>
        <v>0</v>
      </c>
      <c r="H100" s="154"/>
    </row>
    <row r="101" spans="2:8" ht="20.100000000000001" customHeight="1" thickBot="1" x14ac:dyDescent="0.3">
      <c r="B101" s="111">
        <v>5.6</v>
      </c>
      <c r="C101" s="114" t="s">
        <v>174</v>
      </c>
      <c r="D101" s="115">
        <v>16</v>
      </c>
      <c r="E101" s="100" t="s">
        <v>4</v>
      </c>
      <c r="F101" s="108"/>
      <c r="G101" s="109">
        <f t="shared" si="4"/>
        <v>0</v>
      </c>
      <c r="H101" s="154"/>
    </row>
    <row r="102" spans="2:8" ht="20.100000000000001" customHeight="1" thickBot="1" x14ac:dyDescent="0.3">
      <c r="B102" s="111">
        <v>5.7</v>
      </c>
      <c r="C102" s="114" t="s">
        <v>175</v>
      </c>
      <c r="D102" s="115">
        <v>4</v>
      </c>
      <c r="E102" s="100" t="s">
        <v>4</v>
      </c>
      <c r="F102" s="108"/>
      <c r="G102" s="67">
        <f>F102*D102</f>
        <v>0</v>
      </c>
      <c r="H102" s="154"/>
    </row>
    <row r="103" spans="2:8" ht="20.100000000000001" customHeight="1" thickBot="1" x14ac:dyDescent="0.3">
      <c r="B103" s="111">
        <v>5.8</v>
      </c>
      <c r="C103" s="114" t="s">
        <v>176</v>
      </c>
      <c r="D103" s="115">
        <v>42</v>
      </c>
      <c r="E103" s="100" t="s">
        <v>4</v>
      </c>
      <c r="F103" s="108"/>
      <c r="G103" s="67">
        <f t="shared" si="4"/>
        <v>0</v>
      </c>
      <c r="H103" s="154"/>
    </row>
    <row r="104" spans="2:8" ht="20.100000000000001" customHeight="1" thickBot="1" x14ac:dyDescent="0.3">
      <c r="B104" s="111">
        <v>5.9</v>
      </c>
      <c r="C104" s="114" t="s">
        <v>177</v>
      </c>
      <c r="D104" s="115">
        <v>22</v>
      </c>
      <c r="E104" s="100" t="s">
        <v>4</v>
      </c>
      <c r="F104" s="108"/>
      <c r="G104" s="67">
        <f t="shared" si="4"/>
        <v>0</v>
      </c>
      <c r="H104" s="154"/>
    </row>
    <row r="105" spans="2:8" ht="20.100000000000001" customHeight="1" thickBot="1" x14ac:dyDescent="0.3">
      <c r="B105" s="117">
        <v>5.0999999999999996</v>
      </c>
      <c r="C105" s="114" t="s">
        <v>178</v>
      </c>
      <c r="D105" s="115">
        <v>5</v>
      </c>
      <c r="E105" s="100" t="s">
        <v>4</v>
      </c>
      <c r="F105" s="108"/>
      <c r="G105" s="67">
        <f t="shared" si="4"/>
        <v>0</v>
      </c>
      <c r="H105" s="154"/>
    </row>
    <row r="106" spans="2:8" ht="20.100000000000001" customHeight="1" thickBot="1" x14ac:dyDescent="0.3">
      <c r="B106" s="117">
        <v>5.1100000000000003</v>
      </c>
      <c r="C106" s="114" t="s">
        <v>179</v>
      </c>
      <c r="D106" s="115">
        <v>1</v>
      </c>
      <c r="E106" s="100" t="s">
        <v>4</v>
      </c>
      <c r="F106" s="108"/>
      <c r="G106" s="67">
        <f t="shared" si="4"/>
        <v>0</v>
      </c>
      <c r="H106" s="154"/>
    </row>
    <row r="107" spans="2:8" ht="20.100000000000001" customHeight="1" thickBot="1" x14ac:dyDescent="0.3">
      <c r="B107" s="3"/>
      <c r="C107" s="5" t="s">
        <v>30</v>
      </c>
      <c r="D107" s="3"/>
      <c r="E107" s="3"/>
      <c r="F107" s="27"/>
      <c r="G107" s="67">
        <f>SUM(G96:G106)</f>
        <v>0</v>
      </c>
    </row>
    <row r="108" spans="2:8" ht="20.100000000000001" customHeight="1" thickBot="1" x14ac:dyDescent="0.3">
      <c r="B108" s="4">
        <v>6</v>
      </c>
      <c r="C108" s="103" t="s">
        <v>180</v>
      </c>
      <c r="D108" s="4"/>
      <c r="E108" s="4"/>
      <c r="F108" s="104"/>
      <c r="G108" s="107"/>
    </row>
    <row r="109" spans="2:8" ht="20.100000000000001" customHeight="1" thickBot="1" x14ac:dyDescent="0.3">
      <c r="B109" s="111">
        <v>6.1</v>
      </c>
      <c r="C109" s="114" t="s">
        <v>181</v>
      </c>
      <c r="D109" s="115">
        <v>40</v>
      </c>
      <c r="E109" s="100" t="s">
        <v>66</v>
      </c>
      <c r="F109" s="108"/>
      <c r="G109" s="109">
        <f t="shared" ref="G109:G115" si="5">F109*D109</f>
        <v>0</v>
      </c>
      <c r="H109" s="154" t="s">
        <v>298</v>
      </c>
    </row>
    <row r="110" spans="2:8" ht="20.100000000000001" customHeight="1" thickBot="1" x14ac:dyDescent="0.3">
      <c r="B110" s="111">
        <v>6.2</v>
      </c>
      <c r="C110" s="114" t="s">
        <v>182</v>
      </c>
      <c r="D110" s="116">
        <v>10.9</v>
      </c>
      <c r="E110" s="100" t="s">
        <v>66</v>
      </c>
      <c r="F110" s="108"/>
      <c r="G110" s="109">
        <f t="shared" si="5"/>
        <v>0</v>
      </c>
      <c r="H110" s="154"/>
    </row>
    <row r="111" spans="2:8" ht="20.100000000000001" customHeight="1" thickBot="1" x14ac:dyDescent="0.3">
      <c r="B111" s="111">
        <v>6.3</v>
      </c>
      <c r="C111" s="114" t="s">
        <v>184</v>
      </c>
      <c r="D111" s="115">
        <v>1</v>
      </c>
      <c r="E111" s="100" t="s">
        <v>4</v>
      </c>
      <c r="F111" s="108"/>
      <c r="G111" s="109">
        <f t="shared" si="5"/>
        <v>0</v>
      </c>
      <c r="H111" s="154"/>
    </row>
    <row r="112" spans="2:8" ht="20.100000000000001" customHeight="1" thickBot="1" x14ac:dyDescent="0.3">
      <c r="B112" s="111">
        <v>6.4</v>
      </c>
      <c r="C112" s="114" t="s">
        <v>183</v>
      </c>
      <c r="D112" s="115">
        <v>8</v>
      </c>
      <c r="E112" s="100" t="s">
        <v>4</v>
      </c>
      <c r="F112" s="108"/>
      <c r="G112" s="109">
        <f t="shared" si="5"/>
        <v>0</v>
      </c>
      <c r="H112" s="154"/>
    </row>
    <row r="113" spans="2:8" ht="37.9" customHeight="1" thickBot="1" x14ac:dyDescent="0.3">
      <c r="B113" s="111">
        <v>6.5</v>
      </c>
      <c r="C113" s="114" t="s">
        <v>185</v>
      </c>
      <c r="D113" s="115">
        <v>17</v>
      </c>
      <c r="E113" s="100" t="s">
        <v>66</v>
      </c>
      <c r="F113" s="108"/>
      <c r="G113" s="109">
        <f t="shared" si="5"/>
        <v>0</v>
      </c>
      <c r="H113" s="53" t="s">
        <v>318</v>
      </c>
    </row>
    <row r="114" spans="2:8" ht="20.100000000000001" customHeight="1" thickBot="1" x14ac:dyDescent="0.3">
      <c r="B114" s="111">
        <v>6.6</v>
      </c>
      <c r="C114" s="114" t="s">
        <v>187</v>
      </c>
      <c r="D114" s="115">
        <v>20</v>
      </c>
      <c r="E114" s="100" t="s">
        <v>186</v>
      </c>
      <c r="F114" s="108"/>
      <c r="G114" s="109">
        <f t="shared" ref="G114" si="6">F114*D114</f>
        <v>0</v>
      </c>
      <c r="H114" s="95"/>
    </row>
    <row r="115" spans="2:8" ht="20.100000000000001" customHeight="1" thickBot="1" x14ac:dyDescent="0.3">
      <c r="B115" s="111">
        <v>6.7</v>
      </c>
      <c r="C115" s="114" t="s">
        <v>188</v>
      </c>
      <c r="D115" s="115">
        <v>20</v>
      </c>
      <c r="E115" s="100" t="s">
        <v>186</v>
      </c>
      <c r="F115" s="108"/>
      <c r="G115" s="109">
        <f t="shared" si="5"/>
        <v>0</v>
      </c>
    </row>
    <row r="116" spans="2:8" ht="20.100000000000001" customHeight="1" thickBot="1" x14ac:dyDescent="0.3">
      <c r="B116" s="3"/>
      <c r="C116" s="5" t="s">
        <v>30</v>
      </c>
      <c r="D116" s="3"/>
      <c r="E116" s="3"/>
      <c r="F116" s="27"/>
      <c r="G116" s="67">
        <f>SUM(G109:G115)</f>
        <v>0</v>
      </c>
    </row>
    <row r="117" spans="2:8" ht="20.100000000000001" customHeight="1" thickBot="1" x14ac:dyDescent="0.3">
      <c r="B117" s="4"/>
      <c r="C117" s="112" t="s">
        <v>41</v>
      </c>
      <c r="D117" s="4"/>
      <c r="E117" s="4"/>
      <c r="F117" s="104"/>
      <c r="G117" s="107">
        <f>G116+G94+G107+G69+G59+G51</f>
        <v>0</v>
      </c>
    </row>
    <row r="118" spans="2:8" ht="20.100000000000001" customHeight="1" thickBot="1" x14ac:dyDescent="0.3">
      <c r="B118" s="3"/>
      <c r="C118" s="5" t="s">
        <v>39</v>
      </c>
      <c r="D118" s="3"/>
      <c r="E118" s="3"/>
      <c r="F118" s="27"/>
      <c r="G118" s="113">
        <f>G117*20/100</f>
        <v>0</v>
      </c>
    </row>
    <row r="119" spans="2:8" ht="20.100000000000001" customHeight="1" thickBot="1" x14ac:dyDescent="0.3">
      <c r="B119" s="4"/>
      <c r="C119" s="112" t="s">
        <v>42</v>
      </c>
      <c r="D119" s="4"/>
      <c r="E119" s="4"/>
      <c r="F119" s="104"/>
      <c r="G119" s="107">
        <f>SUM(G117:G118)</f>
        <v>0</v>
      </c>
    </row>
  </sheetData>
  <mergeCells count="7">
    <mergeCell ref="H109:H112"/>
    <mergeCell ref="H10:H50"/>
    <mergeCell ref="H96:H106"/>
    <mergeCell ref="H61:H68"/>
    <mergeCell ref="H71:H89"/>
    <mergeCell ref="H90:H93"/>
    <mergeCell ref="H53:H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112"/>
  <sheetViews>
    <sheetView topLeftCell="A27" workbookViewId="0">
      <selection activeCell="H29" sqref="H29:H30"/>
    </sheetView>
  </sheetViews>
  <sheetFormatPr defaultRowHeight="15" x14ac:dyDescent="0.25"/>
  <cols>
    <col min="2" max="2" width="5.7109375" customWidth="1"/>
    <col min="3" max="3" width="65.7109375" customWidth="1"/>
    <col min="4" max="4" width="9.28515625" customWidth="1"/>
    <col min="5" max="5" width="11.7109375" customWidth="1"/>
    <col min="6" max="6" width="14.42578125" style="56" customWidth="1"/>
    <col min="7" max="7" width="13.85546875" style="56" customWidth="1"/>
    <col min="8" max="8" width="29.85546875" style="53" customWidth="1"/>
    <col min="9" max="9" width="5.7109375" customWidth="1"/>
    <col min="10" max="10" width="25.7109375" customWidth="1"/>
  </cols>
  <sheetData>
    <row r="2" spans="2:8" ht="15.75" thickBot="1" x14ac:dyDescent="0.3">
      <c r="B2" s="24" t="s">
        <v>32</v>
      </c>
      <c r="C2" s="25"/>
      <c r="D2" s="26"/>
      <c r="E2" s="26"/>
      <c r="F2" s="54"/>
      <c r="G2" s="54"/>
    </row>
    <row r="3" spans="2:8" ht="15.75" thickBot="1" x14ac:dyDescent="0.3">
      <c r="B3" s="23" t="s">
        <v>332</v>
      </c>
      <c r="C3" s="25"/>
      <c r="D3" s="26"/>
      <c r="E3" s="26"/>
      <c r="F3" s="54"/>
      <c r="G3" s="54"/>
    </row>
    <row r="4" spans="2:8" ht="15.75" thickBot="1" x14ac:dyDescent="0.3">
      <c r="B4" s="24" t="s">
        <v>33</v>
      </c>
      <c r="C4" s="25"/>
      <c r="D4" s="26"/>
      <c r="E4" s="26"/>
      <c r="F4" s="54"/>
      <c r="G4" s="54"/>
    </row>
    <row r="5" spans="2:8" ht="15.75" thickBot="1" x14ac:dyDescent="0.3">
      <c r="B5" s="24" t="s">
        <v>34</v>
      </c>
      <c r="C5" s="25"/>
      <c r="D5" s="26"/>
      <c r="E5" s="26"/>
      <c r="F5" s="54"/>
      <c r="G5" s="54"/>
    </row>
    <row r="6" spans="2:8" ht="15.75" thickBot="1" x14ac:dyDescent="0.3">
      <c r="B6" s="24" t="s">
        <v>190</v>
      </c>
      <c r="C6" s="25"/>
      <c r="D6" s="26"/>
      <c r="E6" s="26"/>
      <c r="F6" s="54"/>
      <c r="G6" s="54"/>
    </row>
    <row r="7" spans="2:8" x14ac:dyDescent="0.25">
      <c r="B7" s="35"/>
      <c r="C7" s="36"/>
      <c r="D7" s="37"/>
      <c r="E7" s="37"/>
      <c r="F7" s="55"/>
      <c r="G7" s="55"/>
    </row>
    <row r="8" spans="2:8" ht="60.75" thickBot="1" x14ac:dyDescent="0.3">
      <c r="B8" s="3" t="s">
        <v>21</v>
      </c>
      <c r="C8" s="101" t="s">
        <v>20</v>
      </c>
      <c r="D8" s="3" t="s">
        <v>6</v>
      </c>
      <c r="E8" s="101" t="s">
        <v>5</v>
      </c>
      <c r="F8" s="102" t="s">
        <v>14</v>
      </c>
      <c r="G8" s="27" t="s">
        <v>288</v>
      </c>
      <c r="H8" s="59" t="s">
        <v>296</v>
      </c>
    </row>
    <row r="9" spans="2:8" ht="15.75" thickBot="1" x14ac:dyDescent="0.3">
      <c r="B9" s="4"/>
      <c r="C9" s="143" t="s">
        <v>191</v>
      </c>
      <c r="D9" s="4"/>
      <c r="E9" s="4"/>
      <c r="F9" s="107"/>
      <c r="G9" s="107"/>
    </row>
    <row r="10" spans="2:8" ht="20.100000000000001" customHeight="1" thickBot="1" x14ac:dyDescent="0.3">
      <c r="B10" s="28">
        <v>1</v>
      </c>
      <c r="C10" s="105" t="s">
        <v>192</v>
      </c>
      <c r="D10" s="28">
        <v>1</v>
      </c>
      <c r="E10" s="100" t="s">
        <v>70</v>
      </c>
      <c r="F10" s="64"/>
      <c r="G10" s="109">
        <f>F10*D10</f>
        <v>0</v>
      </c>
      <c r="H10" s="154" t="s">
        <v>319</v>
      </c>
    </row>
    <row r="11" spans="2:8" ht="20.100000000000001" customHeight="1" thickBot="1" x14ac:dyDescent="0.3">
      <c r="B11" s="28">
        <v>2</v>
      </c>
      <c r="C11" s="105" t="s">
        <v>193</v>
      </c>
      <c r="D11" s="28">
        <v>140</v>
      </c>
      <c r="E11" s="100" t="s">
        <v>70</v>
      </c>
      <c r="F11" s="64"/>
      <c r="G11" s="109">
        <f t="shared" ref="G11:G45" si="0">F11*D11</f>
        <v>0</v>
      </c>
      <c r="H11" s="154"/>
    </row>
    <row r="12" spans="2:8" ht="20.100000000000001" customHeight="1" thickBot="1" x14ac:dyDescent="0.3">
      <c r="B12" s="28">
        <v>3</v>
      </c>
      <c r="C12" s="105" t="s">
        <v>194</v>
      </c>
      <c r="D12" s="28">
        <v>3</v>
      </c>
      <c r="E12" s="100" t="s">
        <v>4</v>
      </c>
      <c r="F12" s="64"/>
      <c r="G12" s="109">
        <f t="shared" si="0"/>
        <v>0</v>
      </c>
      <c r="H12" s="154"/>
    </row>
    <row r="13" spans="2:8" ht="20.100000000000001" customHeight="1" thickBot="1" x14ac:dyDescent="0.3">
      <c r="B13" s="28">
        <v>4</v>
      </c>
      <c r="C13" s="105" t="s">
        <v>195</v>
      </c>
      <c r="D13" s="28">
        <v>7</v>
      </c>
      <c r="E13" s="100" t="s">
        <v>4</v>
      </c>
      <c r="F13" s="64"/>
      <c r="G13" s="109">
        <f t="shared" si="0"/>
        <v>0</v>
      </c>
      <c r="H13" s="154"/>
    </row>
    <row r="14" spans="2:8" ht="20.100000000000001" customHeight="1" thickBot="1" x14ac:dyDescent="0.3">
      <c r="B14" s="28">
        <v>5</v>
      </c>
      <c r="C14" s="105" t="s">
        <v>196</v>
      </c>
      <c r="D14" s="28">
        <v>1</v>
      </c>
      <c r="E14" s="100" t="s">
        <v>4</v>
      </c>
      <c r="F14" s="64"/>
      <c r="G14" s="109">
        <f t="shared" si="0"/>
        <v>0</v>
      </c>
      <c r="H14" s="154"/>
    </row>
    <row r="15" spans="2:8" ht="20.100000000000001" customHeight="1" thickBot="1" x14ac:dyDescent="0.3">
      <c r="B15" s="28">
        <v>6</v>
      </c>
      <c r="C15" s="105" t="s">
        <v>197</v>
      </c>
      <c r="D15" s="28">
        <v>1</v>
      </c>
      <c r="E15" s="100" t="s">
        <v>4</v>
      </c>
      <c r="F15" s="64"/>
      <c r="G15" s="109">
        <f t="shared" si="0"/>
        <v>0</v>
      </c>
      <c r="H15" s="154"/>
    </row>
    <row r="16" spans="2:8" ht="30.75" thickBot="1" x14ac:dyDescent="0.3">
      <c r="B16" s="28">
        <v>7</v>
      </c>
      <c r="C16" s="105" t="s">
        <v>198</v>
      </c>
      <c r="D16" s="28">
        <v>2</v>
      </c>
      <c r="E16" s="100" t="s">
        <v>4</v>
      </c>
      <c r="F16" s="64"/>
      <c r="G16" s="109">
        <f t="shared" si="0"/>
        <v>0</v>
      </c>
      <c r="H16" s="154"/>
    </row>
    <row r="17" spans="2:8" ht="30.75" thickBot="1" x14ac:dyDescent="0.3">
      <c r="B17" s="28">
        <v>8</v>
      </c>
      <c r="C17" s="98" t="s">
        <v>199</v>
      </c>
      <c r="D17" s="28">
        <v>1</v>
      </c>
      <c r="E17" s="100" t="s">
        <v>4</v>
      </c>
      <c r="F17" s="64"/>
      <c r="G17" s="109">
        <f t="shared" si="0"/>
        <v>0</v>
      </c>
      <c r="H17" s="53" t="s">
        <v>320</v>
      </c>
    </row>
    <row r="18" spans="2:8" ht="20.100000000000001" customHeight="1" thickBot="1" x14ac:dyDescent="0.3">
      <c r="B18" s="28">
        <v>9</v>
      </c>
      <c r="C18" s="105" t="s">
        <v>200</v>
      </c>
      <c r="D18" s="28">
        <v>19</v>
      </c>
      <c r="E18" s="100" t="s">
        <v>4</v>
      </c>
      <c r="F18" s="64"/>
      <c r="G18" s="67">
        <f t="shared" si="0"/>
        <v>0</v>
      </c>
      <c r="H18" s="154" t="s">
        <v>321</v>
      </c>
    </row>
    <row r="19" spans="2:8" ht="20.100000000000001" customHeight="1" thickBot="1" x14ac:dyDescent="0.3">
      <c r="B19" s="28">
        <v>10</v>
      </c>
      <c r="C19" s="105" t="s">
        <v>201</v>
      </c>
      <c r="D19" s="28">
        <v>7</v>
      </c>
      <c r="E19" s="100" t="s">
        <v>4</v>
      </c>
      <c r="F19" s="64"/>
      <c r="G19" s="109">
        <f t="shared" si="0"/>
        <v>0</v>
      </c>
      <c r="H19" s="154"/>
    </row>
    <row r="20" spans="2:8" ht="20.100000000000001" customHeight="1" thickBot="1" x14ac:dyDescent="0.3">
      <c r="B20" s="28">
        <v>11</v>
      </c>
      <c r="C20" s="105" t="s">
        <v>202</v>
      </c>
      <c r="D20" s="28">
        <v>6</v>
      </c>
      <c r="E20" s="100" t="s">
        <v>4</v>
      </c>
      <c r="F20" s="64"/>
      <c r="G20" s="109">
        <f t="shared" si="0"/>
        <v>0</v>
      </c>
      <c r="H20" s="154"/>
    </row>
    <row r="21" spans="2:8" ht="20.100000000000001" customHeight="1" thickBot="1" x14ac:dyDescent="0.3">
      <c r="B21" s="28">
        <v>12</v>
      </c>
      <c r="C21" s="105" t="s">
        <v>203</v>
      </c>
      <c r="D21" s="28">
        <v>6</v>
      </c>
      <c r="E21" s="100" t="s">
        <v>4</v>
      </c>
      <c r="F21" s="64"/>
      <c r="G21" s="109">
        <f t="shared" si="0"/>
        <v>0</v>
      </c>
      <c r="H21" s="154"/>
    </row>
    <row r="22" spans="2:8" ht="20.100000000000001" customHeight="1" thickBot="1" x14ac:dyDescent="0.3">
      <c r="B22" s="28">
        <v>13</v>
      </c>
      <c r="C22" s="105" t="s">
        <v>204</v>
      </c>
      <c r="D22" s="28">
        <v>2</v>
      </c>
      <c r="E22" s="100" t="s">
        <v>4</v>
      </c>
      <c r="F22" s="64"/>
      <c r="G22" s="67">
        <f t="shared" si="0"/>
        <v>0</v>
      </c>
      <c r="H22" s="1"/>
    </row>
    <row r="23" spans="2:8" ht="20.100000000000001" customHeight="1" thickBot="1" x14ac:dyDescent="0.3">
      <c r="B23" s="28">
        <v>14</v>
      </c>
      <c r="C23" s="105" t="s">
        <v>205</v>
      </c>
      <c r="D23" s="28">
        <v>1</v>
      </c>
      <c r="E23" s="100" t="s">
        <v>4</v>
      </c>
      <c r="F23" s="64"/>
      <c r="G23" s="67">
        <f t="shared" si="0"/>
        <v>0</v>
      </c>
      <c r="H23" s="1"/>
    </row>
    <row r="24" spans="2:8" ht="20.100000000000001" customHeight="1" thickBot="1" x14ac:dyDescent="0.3">
      <c r="B24" s="28">
        <v>15</v>
      </c>
      <c r="C24" s="105" t="s">
        <v>206</v>
      </c>
      <c r="D24" s="28">
        <v>1</v>
      </c>
      <c r="E24" s="100" t="s">
        <v>4</v>
      </c>
      <c r="F24" s="64"/>
      <c r="G24" s="67">
        <f t="shared" si="0"/>
        <v>0</v>
      </c>
      <c r="H24" s="1"/>
    </row>
    <row r="25" spans="2:8" ht="20.100000000000001" customHeight="1" thickBot="1" x14ac:dyDescent="0.3">
      <c r="B25" s="28">
        <v>16</v>
      </c>
      <c r="C25" s="105" t="s">
        <v>207</v>
      </c>
      <c r="D25" s="28">
        <v>1</v>
      </c>
      <c r="E25" s="100" t="s">
        <v>4</v>
      </c>
      <c r="F25" s="64"/>
      <c r="G25" s="109">
        <f t="shared" si="0"/>
        <v>0</v>
      </c>
      <c r="H25" s="1"/>
    </row>
    <row r="26" spans="2:8" ht="20.100000000000001" customHeight="1" thickBot="1" x14ac:dyDescent="0.3">
      <c r="B26" s="28">
        <v>17</v>
      </c>
      <c r="C26" s="105" t="s">
        <v>208</v>
      </c>
      <c r="D26" s="28">
        <v>12</v>
      </c>
      <c r="E26" s="100" t="s">
        <v>66</v>
      </c>
      <c r="F26" s="64"/>
      <c r="G26" s="109">
        <f t="shared" si="0"/>
        <v>0</v>
      </c>
      <c r="H26" s="53" t="s">
        <v>322</v>
      </c>
    </row>
    <row r="27" spans="2:8" ht="37.9" customHeight="1" thickBot="1" x14ac:dyDescent="0.3">
      <c r="B27" s="28">
        <v>18</v>
      </c>
      <c r="C27" s="105" t="s">
        <v>209</v>
      </c>
      <c r="D27" s="28">
        <v>70</v>
      </c>
      <c r="E27" s="100" t="s">
        <v>4</v>
      </c>
      <c r="F27" s="64"/>
      <c r="G27" s="109">
        <f t="shared" si="0"/>
        <v>0</v>
      </c>
      <c r="H27" s="53" t="s">
        <v>310</v>
      </c>
    </row>
    <row r="28" spans="2:8" ht="20.100000000000001" customHeight="1" thickBot="1" x14ac:dyDescent="0.3">
      <c r="B28" s="28">
        <v>19</v>
      </c>
      <c r="C28" s="105" t="s">
        <v>210</v>
      </c>
      <c r="D28" s="28">
        <v>900</v>
      </c>
      <c r="E28" s="100" t="s">
        <v>66</v>
      </c>
      <c r="F28" s="64"/>
      <c r="G28" s="109">
        <f t="shared" si="0"/>
        <v>0</v>
      </c>
      <c r="H28" s="1" t="s">
        <v>292</v>
      </c>
    </row>
    <row r="29" spans="2:8" ht="30.75" thickBot="1" x14ac:dyDescent="0.3">
      <c r="B29" s="28">
        <v>20</v>
      </c>
      <c r="C29" s="105" t="s">
        <v>211</v>
      </c>
      <c r="D29" s="28">
        <v>58</v>
      </c>
      <c r="E29" s="100" t="s">
        <v>4</v>
      </c>
      <c r="F29" s="64"/>
      <c r="G29" s="109">
        <f t="shared" si="0"/>
        <v>0</v>
      </c>
      <c r="H29" s="154" t="s">
        <v>310</v>
      </c>
    </row>
    <row r="30" spans="2:8" ht="15.75" thickBot="1" x14ac:dyDescent="0.3">
      <c r="B30" s="28">
        <v>21</v>
      </c>
      <c r="C30" s="105" t="s">
        <v>212</v>
      </c>
      <c r="D30" s="28">
        <v>60</v>
      </c>
      <c r="E30" s="100" t="s">
        <v>4</v>
      </c>
      <c r="F30" s="64"/>
      <c r="G30" s="109">
        <f t="shared" si="0"/>
        <v>0</v>
      </c>
      <c r="H30" s="154"/>
    </row>
    <row r="31" spans="2:8" ht="35.450000000000003" customHeight="1" thickBot="1" x14ac:dyDescent="0.3">
      <c r="B31" s="28">
        <v>22</v>
      </c>
      <c r="C31" s="105" t="s">
        <v>76</v>
      </c>
      <c r="D31" s="28">
        <v>400</v>
      </c>
      <c r="E31" s="100" t="s">
        <v>66</v>
      </c>
      <c r="F31" s="64"/>
      <c r="G31" s="109">
        <f t="shared" si="0"/>
        <v>0</v>
      </c>
      <c r="H31" s="53" t="s">
        <v>323</v>
      </c>
    </row>
    <row r="32" spans="2:8" ht="20.100000000000001" customHeight="1" thickBot="1" x14ac:dyDescent="0.3">
      <c r="B32" s="28">
        <v>23</v>
      </c>
      <c r="C32" s="105" t="s">
        <v>213</v>
      </c>
      <c r="D32" s="28">
        <v>65</v>
      </c>
      <c r="E32" s="100" t="s">
        <v>66</v>
      </c>
      <c r="F32" s="64"/>
      <c r="G32" s="67">
        <f t="shared" si="0"/>
        <v>0</v>
      </c>
      <c r="H32" s="154" t="s">
        <v>316</v>
      </c>
    </row>
    <row r="33" spans="2:10" ht="20.100000000000001" customHeight="1" thickBot="1" x14ac:dyDescent="0.3">
      <c r="B33" s="28">
        <v>24</v>
      </c>
      <c r="C33" s="105" t="s">
        <v>214</v>
      </c>
      <c r="D33" s="28">
        <v>12</v>
      </c>
      <c r="E33" s="100" t="s">
        <v>4</v>
      </c>
      <c r="F33" s="64"/>
      <c r="G33" s="67">
        <f t="shared" si="0"/>
        <v>0</v>
      </c>
      <c r="H33" s="154"/>
      <c r="J33" s="1"/>
    </row>
    <row r="34" spans="2:10" ht="20.100000000000001" customHeight="1" thickBot="1" x14ac:dyDescent="0.3">
      <c r="B34" s="28">
        <v>25</v>
      </c>
      <c r="C34" s="105" t="s">
        <v>215</v>
      </c>
      <c r="D34" s="28">
        <v>6</v>
      </c>
      <c r="E34" s="100" t="s">
        <v>4</v>
      </c>
      <c r="F34" s="64"/>
      <c r="G34" s="67">
        <f t="shared" si="0"/>
        <v>0</v>
      </c>
      <c r="H34" s="154"/>
      <c r="J34" s="1"/>
    </row>
    <row r="35" spans="2:10" ht="20.100000000000001" customHeight="1" thickBot="1" x14ac:dyDescent="0.3">
      <c r="B35" s="28">
        <v>26</v>
      </c>
      <c r="C35" s="105" t="s">
        <v>216</v>
      </c>
      <c r="D35" s="28">
        <v>2</v>
      </c>
      <c r="E35" s="100" t="s">
        <v>4</v>
      </c>
      <c r="F35" s="64"/>
      <c r="G35" s="67">
        <f t="shared" si="0"/>
        <v>0</v>
      </c>
      <c r="H35" s="154"/>
      <c r="J35" s="1"/>
    </row>
    <row r="36" spans="2:10" ht="20.100000000000001" customHeight="1" thickBot="1" x14ac:dyDescent="0.3">
      <c r="B36" s="28">
        <v>27</v>
      </c>
      <c r="C36" s="105" t="s">
        <v>217</v>
      </c>
      <c r="D36" s="28">
        <v>7</v>
      </c>
      <c r="E36" s="100" t="s">
        <v>4</v>
      </c>
      <c r="F36" s="64"/>
      <c r="G36" s="67">
        <f t="shared" si="0"/>
        <v>0</v>
      </c>
      <c r="H36" s="154"/>
      <c r="J36" s="1"/>
    </row>
    <row r="37" spans="2:10" ht="20.100000000000001" customHeight="1" thickBot="1" x14ac:dyDescent="0.3">
      <c r="B37" s="28">
        <v>28</v>
      </c>
      <c r="C37" s="105" t="s">
        <v>218</v>
      </c>
      <c r="D37" s="28">
        <v>6</v>
      </c>
      <c r="E37" s="100" t="s">
        <v>4</v>
      </c>
      <c r="F37" s="64"/>
      <c r="G37" s="67">
        <f t="shared" si="0"/>
        <v>0</v>
      </c>
      <c r="H37" s="154"/>
      <c r="J37" s="1"/>
    </row>
    <row r="38" spans="2:10" ht="20.100000000000001" customHeight="1" thickBot="1" x14ac:dyDescent="0.3">
      <c r="B38" s="28">
        <v>29</v>
      </c>
      <c r="C38" s="105" t="s">
        <v>219</v>
      </c>
      <c r="D38" s="28">
        <v>18</v>
      </c>
      <c r="E38" s="100" t="s">
        <v>66</v>
      </c>
      <c r="F38" s="64"/>
      <c r="G38" s="67">
        <f t="shared" si="0"/>
        <v>0</v>
      </c>
      <c r="H38" s="154" t="s">
        <v>323</v>
      </c>
      <c r="J38" s="93"/>
    </row>
    <row r="39" spans="2:10" ht="20.100000000000001" customHeight="1" thickBot="1" x14ac:dyDescent="0.3">
      <c r="B39" s="28">
        <v>30</v>
      </c>
      <c r="C39" s="105" t="s">
        <v>557</v>
      </c>
      <c r="D39" s="28">
        <v>5</v>
      </c>
      <c r="E39" s="100" t="s">
        <v>4</v>
      </c>
      <c r="F39" s="64"/>
      <c r="G39" s="67">
        <f t="shared" si="0"/>
        <v>0</v>
      </c>
      <c r="H39" s="154"/>
      <c r="J39" s="93"/>
    </row>
    <row r="40" spans="2:10" ht="20.100000000000001" customHeight="1" thickBot="1" x14ac:dyDescent="0.3">
      <c r="B40" s="28">
        <v>31</v>
      </c>
      <c r="C40" s="105" t="s">
        <v>220</v>
      </c>
      <c r="D40" s="28">
        <v>7</v>
      </c>
      <c r="E40" s="100" t="s">
        <v>4</v>
      </c>
      <c r="F40" s="64"/>
      <c r="G40" s="67">
        <f>F40*D40</f>
        <v>0</v>
      </c>
      <c r="H40" s="154" t="s">
        <v>316</v>
      </c>
      <c r="J40" s="1"/>
    </row>
    <row r="41" spans="2:10" ht="20.100000000000001" customHeight="1" thickBot="1" x14ac:dyDescent="0.3">
      <c r="B41" s="28">
        <v>32</v>
      </c>
      <c r="C41" s="105" t="s">
        <v>221</v>
      </c>
      <c r="D41" s="28">
        <v>5</v>
      </c>
      <c r="E41" s="100" t="s">
        <v>4</v>
      </c>
      <c r="F41" s="64"/>
      <c r="G41" s="67">
        <f t="shared" si="0"/>
        <v>0</v>
      </c>
      <c r="H41" s="154"/>
      <c r="J41" s="1"/>
    </row>
    <row r="42" spans="2:10" ht="20.100000000000001" customHeight="1" thickBot="1" x14ac:dyDescent="0.3">
      <c r="B42" s="28">
        <v>33</v>
      </c>
      <c r="C42" s="105" t="s">
        <v>222</v>
      </c>
      <c r="D42" s="28">
        <v>12</v>
      </c>
      <c r="E42" s="100" t="s">
        <v>66</v>
      </c>
      <c r="F42" s="64"/>
      <c r="G42" s="67">
        <f t="shared" si="0"/>
        <v>0</v>
      </c>
      <c r="H42" s="154"/>
      <c r="J42" s="1"/>
    </row>
    <row r="43" spans="2:10" ht="20.100000000000001" customHeight="1" thickBot="1" x14ac:dyDescent="0.3">
      <c r="B43" s="28">
        <v>34</v>
      </c>
      <c r="C43" s="105" t="s">
        <v>223</v>
      </c>
      <c r="D43" s="28">
        <v>100</v>
      </c>
      <c r="E43" s="100" t="s">
        <v>4</v>
      </c>
      <c r="F43" s="64"/>
      <c r="G43" s="67">
        <f t="shared" si="0"/>
        <v>0</v>
      </c>
      <c r="H43" s="154"/>
      <c r="J43" s="1"/>
    </row>
    <row r="44" spans="2:10" ht="20.100000000000001" customHeight="1" thickBot="1" x14ac:dyDescent="0.3">
      <c r="B44" s="28">
        <v>35</v>
      </c>
      <c r="C44" s="105" t="s">
        <v>69</v>
      </c>
      <c r="D44" s="28">
        <v>1</v>
      </c>
      <c r="E44" s="28" t="s">
        <v>70</v>
      </c>
      <c r="F44" s="64"/>
      <c r="G44" s="67">
        <f t="shared" si="0"/>
        <v>0</v>
      </c>
      <c r="J44" s="1"/>
    </row>
    <row r="45" spans="2:10" ht="33" customHeight="1" thickBot="1" x14ac:dyDescent="0.3">
      <c r="B45" s="28">
        <v>36</v>
      </c>
      <c r="C45" s="105" t="s">
        <v>290</v>
      </c>
      <c r="D45" s="28">
        <v>1</v>
      </c>
      <c r="E45" s="100" t="s">
        <v>564</v>
      </c>
      <c r="F45" s="64"/>
      <c r="G45" s="67">
        <f t="shared" si="0"/>
        <v>0</v>
      </c>
      <c r="J45" s="1"/>
    </row>
    <row r="46" spans="2:10" ht="20.100000000000001" customHeight="1" thickBot="1" x14ac:dyDescent="0.3">
      <c r="B46" s="3"/>
      <c r="C46" s="5" t="s">
        <v>30</v>
      </c>
      <c r="D46" s="126"/>
      <c r="E46" s="126"/>
      <c r="F46" s="67"/>
      <c r="G46" s="67">
        <f>SUM(G10:G45)</f>
        <v>0</v>
      </c>
      <c r="J46" s="1"/>
    </row>
    <row r="47" spans="2:10" ht="15.75" thickBot="1" x14ac:dyDescent="0.3">
      <c r="B47" s="4"/>
      <c r="C47" s="112" t="s">
        <v>41</v>
      </c>
      <c r="D47" s="4"/>
      <c r="E47" s="4"/>
      <c r="F47" s="107"/>
      <c r="G47" s="107">
        <f>G46</f>
        <v>0</v>
      </c>
      <c r="J47" s="1"/>
    </row>
    <row r="48" spans="2:10" ht="15.75" thickBot="1" x14ac:dyDescent="0.3">
      <c r="B48" s="3"/>
      <c r="C48" s="5" t="s">
        <v>39</v>
      </c>
      <c r="D48" s="3"/>
      <c r="E48" s="3"/>
      <c r="F48" s="67"/>
      <c r="G48" s="113">
        <f>G47*20/100</f>
        <v>0</v>
      </c>
      <c r="J48" s="1"/>
    </row>
    <row r="49" spans="2:10" ht="15.75" thickBot="1" x14ac:dyDescent="0.3">
      <c r="B49" s="4"/>
      <c r="C49" s="112" t="s">
        <v>42</v>
      </c>
      <c r="D49" s="4"/>
      <c r="E49" s="4"/>
      <c r="F49" s="107"/>
      <c r="G49" s="107">
        <f>SUM(G47:G48)</f>
        <v>0</v>
      </c>
      <c r="J49" s="1"/>
    </row>
    <row r="106" spans="6:6" x14ac:dyDescent="0.25">
      <c r="F106" s="56">
        <f>4200*2.5</f>
        <v>10500</v>
      </c>
    </row>
    <row r="107" spans="6:6" x14ac:dyDescent="0.25">
      <c r="F107" s="56">
        <f>6800*2.5</f>
        <v>17000</v>
      </c>
    </row>
    <row r="108" spans="6:6" x14ac:dyDescent="0.25">
      <c r="F108" s="56">
        <f>12600*2.5</f>
        <v>31500</v>
      </c>
    </row>
    <row r="109" spans="6:6" x14ac:dyDescent="0.25">
      <c r="F109" s="56">
        <f>10000*2.5</f>
        <v>25000</v>
      </c>
    </row>
    <row r="110" spans="6:6" x14ac:dyDescent="0.25">
      <c r="F110" s="56">
        <v>1810</v>
      </c>
    </row>
    <row r="111" spans="6:6" x14ac:dyDescent="0.25">
      <c r="F111" s="56">
        <v>13500</v>
      </c>
    </row>
    <row r="112" spans="6:6" x14ac:dyDescent="0.25">
      <c r="F112" s="56">
        <v>6350</v>
      </c>
    </row>
  </sheetData>
  <mergeCells count="6">
    <mergeCell ref="H40:H43"/>
    <mergeCell ref="H10:H16"/>
    <mergeCell ref="H18:H21"/>
    <mergeCell ref="H29:H30"/>
    <mergeCell ref="H32:H37"/>
    <mergeCell ref="H38:H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87"/>
  <sheetViews>
    <sheetView topLeftCell="A31" workbookViewId="0">
      <selection activeCell="I41" sqref="I41:I62"/>
    </sheetView>
  </sheetViews>
  <sheetFormatPr defaultRowHeight="15" x14ac:dyDescent="0.25"/>
  <cols>
    <col min="1" max="1" width="13.42578125" style="119" customWidth="1"/>
    <col min="2" max="2" width="5.5703125" style="127" customWidth="1"/>
    <col min="3" max="3" width="5.7109375" customWidth="1"/>
    <col min="4" max="4" width="75.7109375" customWidth="1"/>
    <col min="5" max="5" width="9" customWidth="1"/>
    <col min="6" max="6" width="10.7109375" customWidth="1"/>
    <col min="7" max="7" width="17.140625" style="66" customWidth="1"/>
    <col min="8" max="8" width="14.28515625" style="66" customWidth="1"/>
    <col min="9" max="9" width="18.28515625" customWidth="1"/>
    <col min="10" max="10" width="6.85546875" customWidth="1"/>
    <col min="11" max="11" width="14.7109375" style="1" customWidth="1"/>
  </cols>
  <sheetData>
    <row r="2" spans="1:10" ht="15.75" thickBot="1" x14ac:dyDescent="0.3">
      <c r="C2" s="6" t="s">
        <v>32</v>
      </c>
      <c r="D2" s="6"/>
      <c r="E2" s="3"/>
      <c r="F2" s="3"/>
      <c r="G2" s="27"/>
      <c r="H2" s="27"/>
    </row>
    <row r="3" spans="1:10" ht="15.75" thickBot="1" x14ac:dyDescent="0.3">
      <c r="C3" s="23" t="s">
        <v>331</v>
      </c>
      <c r="D3" s="6"/>
      <c r="E3" s="3"/>
      <c r="F3" s="3"/>
      <c r="G3" s="27"/>
      <c r="H3" s="27"/>
    </row>
    <row r="4" spans="1:10" ht="15.75" thickBot="1" x14ac:dyDescent="0.3">
      <c r="C4" s="6" t="s">
        <v>33</v>
      </c>
      <c r="D4" s="6"/>
      <c r="E4" s="3"/>
      <c r="F4" s="3"/>
      <c r="G4" s="27"/>
      <c r="H4" s="27"/>
    </row>
    <row r="5" spans="1:10" ht="15.75" thickBot="1" x14ac:dyDescent="0.3">
      <c r="C5" s="6" t="s">
        <v>34</v>
      </c>
      <c r="D5" s="6"/>
      <c r="E5" s="3"/>
      <c r="F5" s="3"/>
      <c r="G5" s="27"/>
      <c r="H5" s="27"/>
    </row>
    <row r="6" spans="1:10" ht="15.75" thickBot="1" x14ac:dyDescent="0.3">
      <c r="C6" s="6" t="s">
        <v>259</v>
      </c>
      <c r="D6" s="6"/>
      <c r="E6" s="3"/>
      <c r="F6" s="3"/>
      <c r="G6" s="27"/>
      <c r="H6" s="27"/>
    </row>
    <row r="7" spans="1:10" ht="15.75" thickBot="1" x14ac:dyDescent="0.3">
      <c r="C7" s="6"/>
      <c r="D7" s="6"/>
      <c r="E7" s="3"/>
      <c r="F7" s="3"/>
      <c r="G7" s="27"/>
      <c r="H7" s="27"/>
    </row>
    <row r="8" spans="1:10" x14ac:dyDescent="0.25">
      <c r="C8" s="29"/>
      <c r="D8" s="33"/>
      <c r="E8" s="29"/>
      <c r="F8" s="29"/>
      <c r="G8" s="40"/>
      <c r="H8" s="40"/>
    </row>
    <row r="9" spans="1:10" ht="45.75" thickBot="1" x14ac:dyDescent="0.3">
      <c r="C9" s="3" t="s">
        <v>21</v>
      </c>
      <c r="D9" s="101" t="s">
        <v>20</v>
      </c>
      <c r="E9" s="3" t="s">
        <v>6</v>
      </c>
      <c r="F9" s="101" t="s">
        <v>5</v>
      </c>
      <c r="G9" s="102" t="s">
        <v>14</v>
      </c>
      <c r="H9" s="27" t="s">
        <v>288</v>
      </c>
      <c r="I9" s="61" t="s">
        <v>296</v>
      </c>
    </row>
    <row r="10" spans="1:10" ht="18" customHeight="1" thickBot="1" x14ac:dyDescent="0.3">
      <c r="C10" s="4">
        <v>1</v>
      </c>
      <c r="D10" s="112" t="s">
        <v>260</v>
      </c>
      <c r="E10" s="4"/>
      <c r="F10" s="4"/>
      <c r="G10" s="104"/>
      <c r="H10" s="104"/>
      <c r="I10" s="60"/>
    </row>
    <row r="11" spans="1:10" ht="18" customHeight="1" thickBot="1" x14ac:dyDescent="0.3">
      <c r="A11" s="120"/>
      <c r="C11" s="3">
        <v>1.1000000000000001</v>
      </c>
      <c r="D11" s="5" t="s">
        <v>536</v>
      </c>
      <c r="E11" s="111">
        <v>9</v>
      </c>
      <c r="F11" s="101" t="s">
        <v>1</v>
      </c>
      <c r="G11" s="111"/>
      <c r="H11" s="128">
        <f>G11*E11</f>
        <v>0</v>
      </c>
      <c r="I11" s="157" t="s">
        <v>299</v>
      </c>
      <c r="J11" s="50"/>
    </row>
    <row r="12" spans="1:10" ht="18" customHeight="1" thickBot="1" x14ac:dyDescent="0.3">
      <c r="A12" s="120"/>
      <c r="C12" s="3">
        <v>1.2</v>
      </c>
      <c r="D12" s="5" t="s">
        <v>520</v>
      </c>
      <c r="E12" s="111">
        <v>26</v>
      </c>
      <c r="F12" s="101" t="s">
        <v>1</v>
      </c>
      <c r="G12" s="111"/>
      <c r="H12" s="128">
        <f t="shared" ref="H12:H38" si="0">G12*E12</f>
        <v>0</v>
      </c>
      <c r="I12" s="157"/>
      <c r="J12" s="50"/>
    </row>
    <row r="13" spans="1:10" ht="20.100000000000001" customHeight="1" thickBot="1" x14ac:dyDescent="0.3">
      <c r="A13" s="121"/>
      <c r="C13" s="3">
        <v>1.3</v>
      </c>
      <c r="D13" s="5" t="s">
        <v>535</v>
      </c>
      <c r="E13" s="111">
        <v>19</v>
      </c>
      <c r="F13" s="101" t="s">
        <v>1</v>
      </c>
      <c r="G13" s="111"/>
      <c r="H13" s="128">
        <f t="shared" si="0"/>
        <v>0</v>
      </c>
      <c r="I13" s="157"/>
      <c r="J13" s="50"/>
    </row>
    <row r="14" spans="1:10" ht="18" customHeight="1" thickBot="1" x14ac:dyDescent="0.3">
      <c r="A14" s="120"/>
      <c r="C14" s="3">
        <v>1.4</v>
      </c>
      <c r="D14" s="5" t="s">
        <v>521</v>
      </c>
      <c r="E14" s="99">
        <v>1</v>
      </c>
      <c r="F14" s="101" t="s">
        <v>4</v>
      </c>
      <c r="G14" s="99"/>
      <c r="H14" s="128">
        <f t="shared" si="0"/>
        <v>0</v>
      </c>
      <c r="I14" s="157"/>
      <c r="J14" s="50"/>
    </row>
    <row r="15" spans="1:10" ht="18" customHeight="1" thickBot="1" x14ac:dyDescent="0.3">
      <c r="A15" s="120"/>
      <c r="C15" s="3">
        <v>1.5</v>
      </c>
      <c r="D15" s="5" t="s">
        <v>522</v>
      </c>
      <c r="E15" s="99">
        <v>1</v>
      </c>
      <c r="F15" s="101" t="s">
        <v>4</v>
      </c>
      <c r="G15" s="99"/>
      <c r="H15" s="128">
        <f t="shared" si="0"/>
        <v>0</v>
      </c>
      <c r="I15" s="157"/>
      <c r="J15" s="50"/>
    </row>
    <row r="16" spans="1:10" ht="18" customHeight="1" thickBot="1" x14ac:dyDescent="0.3">
      <c r="A16" s="120"/>
      <c r="C16" s="3">
        <v>1.6</v>
      </c>
      <c r="D16" s="5" t="s">
        <v>523</v>
      </c>
      <c r="E16" s="99">
        <v>5</v>
      </c>
      <c r="F16" s="101" t="s">
        <v>4</v>
      </c>
      <c r="G16" s="99"/>
      <c r="H16" s="128">
        <f t="shared" si="0"/>
        <v>0</v>
      </c>
      <c r="I16" s="157"/>
      <c r="J16" s="50"/>
    </row>
    <row r="17" spans="1:11" ht="18" customHeight="1" thickBot="1" x14ac:dyDescent="0.3">
      <c r="A17" s="120"/>
      <c r="C17" s="3">
        <v>1.7</v>
      </c>
      <c r="D17" s="5" t="s">
        <v>524</v>
      </c>
      <c r="E17" s="99">
        <v>4</v>
      </c>
      <c r="F17" s="101" t="s">
        <v>4</v>
      </c>
      <c r="G17" s="99"/>
      <c r="H17" s="128">
        <f t="shared" si="0"/>
        <v>0</v>
      </c>
      <c r="I17" s="157"/>
      <c r="J17" s="50"/>
      <c r="K17" s="96"/>
    </row>
    <row r="18" spans="1:11" ht="18" customHeight="1" thickBot="1" x14ac:dyDescent="0.3">
      <c r="A18" s="120"/>
      <c r="C18" s="3">
        <v>1.8</v>
      </c>
      <c r="D18" s="5" t="s">
        <v>525</v>
      </c>
      <c r="E18" s="99">
        <v>1</v>
      </c>
      <c r="F18" s="101" t="s">
        <v>4</v>
      </c>
      <c r="G18" s="99"/>
      <c r="H18" s="128">
        <f t="shared" si="0"/>
        <v>0</v>
      </c>
      <c r="I18" s="157"/>
      <c r="J18" s="50"/>
      <c r="K18" s="96"/>
    </row>
    <row r="19" spans="1:11" ht="18" customHeight="1" thickBot="1" x14ac:dyDescent="0.3">
      <c r="A19" s="120"/>
      <c r="C19" s="3">
        <v>1.9</v>
      </c>
      <c r="D19" s="5" t="s">
        <v>527</v>
      </c>
      <c r="E19" s="99">
        <v>2</v>
      </c>
      <c r="F19" s="101" t="s">
        <v>4</v>
      </c>
      <c r="G19" s="99"/>
      <c r="H19" s="128">
        <f t="shared" si="0"/>
        <v>0</v>
      </c>
      <c r="I19" s="157"/>
      <c r="J19" s="50"/>
      <c r="K19" s="96"/>
    </row>
    <row r="20" spans="1:11" ht="18" customHeight="1" thickBot="1" x14ac:dyDescent="0.3">
      <c r="A20" s="120"/>
      <c r="C20" s="110">
        <v>1.1000000000000001</v>
      </c>
      <c r="D20" s="5" t="s">
        <v>526</v>
      </c>
      <c r="E20" s="99">
        <v>1</v>
      </c>
      <c r="F20" s="101" t="s">
        <v>4</v>
      </c>
      <c r="G20" s="99"/>
      <c r="H20" s="128">
        <f t="shared" si="0"/>
        <v>0</v>
      </c>
      <c r="I20" s="157"/>
      <c r="J20" s="50"/>
      <c r="K20" s="96"/>
    </row>
    <row r="21" spans="1:11" ht="18" customHeight="1" thickBot="1" x14ac:dyDescent="0.3">
      <c r="A21" s="120"/>
      <c r="C21" s="3">
        <v>1.1100000000000001</v>
      </c>
      <c r="D21" s="5" t="s">
        <v>528</v>
      </c>
      <c r="E21" s="99">
        <v>2</v>
      </c>
      <c r="F21" s="101" t="s">
        <v>4</v>
      </c>
      <c r="G21" s="99"/>
      <c r="H21" s="128">
        <f t="shared" si="0"/>
        <v>0</v>
      </c>
      <c r="I21" s="157"/>
      <c r="J21" s="50"/>
      <c r="K21" s="96"/>
    </row>
    <row r="22" spans="1:11" ht="18" customHeight="1" thickBot="1" x14ac:dyDescent="0.3">
      <c r="A22" s="120"/>
      <c r="C22" s="3">
        <v>1.1200000000000001</v>
      </c>
      <c r="D22" s="5" t="s">
        <v>529</v>
      </c>
      <c r="E22" s="99">
        <v>6</v>
      </c>
      <c r="F22" s="101" t="s">
        <v>4</v>
      </c>
      <c r="G22" s="99"/>
      <c r="H22" s="128">
        <f t="shared" si="0"/>
        <v>0</v>
      </c>
      <c r="I22" s="157"/>
      <c r="J22" s="50"/>
      <c r="K22" s="96"/>
    </row>
    <row r="23" spans="1:11" ht="18" customHeight="1" thickBot="1" x14ac:dyDescent="0.3">
      <c r="A23" s="120"/>
      <c r="C23" s="3">
        <v>1.1299999999999999</v>
      </c>
      <c r="D23" s="5" t="s">
        <v>513</v>
      </c>
      <c r="E23" s="99">
        <v>1</v>
      </c>
      <c r="F23" s="101" t="s">
        <v>4</v>
      </c>
      <c r="G23" s="99"/>
      <c r="H23" s="128">
        <f t="shared" si="0"/>
        <v>0</v>
      </c>
      <c r="I23" s="157"/>
      <c r="J23" s="50"/>
      <c r="K23" s="96"/>
    </row>
    <row r="24" spans="1:11" ht="18" customHeight="1" thickBot="1" x14ac:dyDescent="0.3">
      <c r="A24" s="120"/>
      <c r="C24" s="3">
        <v>1.1399999999999999</v>
      </c>
      <c r="D24" s="5" t="s">
        <v>514</v>
      </c>
      <c r="E24" s="99">
        <v>3</v>
      </c>
      <c r="F24" s="101" t="s">
        <v>4</v>
      </c>
      <c r="G24" s="99"/>
      <c r="H24" s="128">
        <f t="shared" si="0"/>
        <v>0</v>
      </c>
      <c r="I24" s="157"/>
      <c r="J24" s="50"/>
    </row>
    <row r="25" spans="1:11" ht="18" customHeight="1" thickBot="1" x14ac:dyDescent="0.3">
      <c r="A25" s="120"/>
      <c r="C25" s="3">
        <v>1.1499999999999999</v>
      </c>
      <c r="D25" s="5" t="s">
        <v>515</v>
      </c>
      <c r="E25" s="99">
        <v>3</v>
      </c>
      <c r="F25" s="101" t="s">
        <v>4</v>
      </c>
      <c r="G25" s="99"/>
      <c r="H25" s="128">
        <f t="shared" si="0"/>
        <v>0</v>
      </c>
      <c r="I25" s="157"/>
      <c r="J25" s="50"/>
    </row>
    <row r="26" spans="1:11" ht="18" customHeight="1" thickBot="1" x14ac:dyDescent="0.3">
      <c r="A26" s="120"/>
      <c r="C26" s="3">
        <v>1.1599999999999999</v>
      </c>
      <c r="D26" s="5" t="s">
        <v>530</v>
      </c>
      <c r="E26" s="99">
        <v>2</v>
      </c>
      <c r="F26" s="101" t="s">
        <v>4</v>
      </c>
      <c r="G26" s="99"/>
      <c r="H26" s="128">
        <f t="shared" si="0"/>
        <v>0</v>
      </c>
      <c r="I26" s="157"/>
      <c r="J26" s="50"/>
    </row>
    <row r="27" spans="1:11" ht="18" customHeight="1" thickBot="1" x14ac:dyDescent="0.3">
      <c r="A27" s="120"/>
      <c r="C27" s="110">
        <v>1.17</v>
      </c>
      <c r="D27" s="5" t="s">
        <v>531</v>
      </c>
      <c r="E27" s="99">
        <v>22</v>
      </c>
      <c r="F27" s="101" t="s">
        <v>4</v>
      </c>
      <c r="G27" s="99"/>
      <c r="H27" s="128">
        <f t="shared" si="0"/>
        <v>0</v>
      </c>
      <c r="I27" s="157"/>
      <c r="J27" s="50"/>
    </row>
    <row r="28" spans="1:11" ht="18" customHeight="1" thickBot="1" x14ac:dyDescent="0.3">
      <c r="A28" s="120"/>
      <c r="C28" s="3">
        <v>1.18</v>
      </c>
      <c r="D28" s="5" t="s">
        <v>532</v>
      </c>
      <c r="E28" s="99">
        <v>2</v>
      </c>
      <c r="F28" s="101" t="s">
        <v>4</v>
      </c>
      <c r="G28" s="99"/>
      <c r="H28" s="128">
        <f t="shared" si="0"/>
        <v>0</v>
      </c>
      <c r="I28" s="157"/>
      <c r="J28" s="50"/>
    </row>
    <row r="29" spans="1:11" ht="18" customHeight="1" thickBot="1" x14ac:dyDescent="0.3">
      <c r="A29" s="120"/>
      <c r="C29" s="3">
        <v>1.19</v>
      </c>
      <c r="D29" s="5" t="s">
        <v>533</v>
      </c>
      <c r="E29" s="99">
        <v>1</v>
      </c>
      <c r="F29" s="101" t="s">
        <v>4</v>
      </c>
      <c r="G29" s="99"/>
      <c r="H29" s="128">
        <f t="shared" si="0"/>
        <v>0</v>
      </c>
      <c r="I29" s="157"/>
      <c r="J29" s="50"/>
    </row>
    <row r="30" spans="1:11" ht="18" customHeight="1" thickBot="1" x14ac:dyDescent="0.3">
      <c r="A30" s="120"/>
      <c r="C30" s="110">
        <v>1.2</v>
      </c>
      <c r="D30" s="5" t="s">
        <v>534</v>
      </c>
      <c r="E30" s="99">
        <v>3</v>
      </c>
      <c r="F30" s="101" t="s">
        <v>4</v>
      </c>
      <c r="G30" s="99"/>
      <c r="H30" s="128">
        <f t="shared" si="0"/>
        <v>0</v>
      </c>
      <c r="I30" s="157"/>
      <c r="J30" s="50"/>
    </row>
    <row r="31" spans="1:11" ht="18" customHeight="1" thickBot="1" x14ac:dyDescent="0.3">
      <c r="A31" s="120"/>
      <c r="C31" s="110">
        <v>1.21</v>
      </c>
      <c r="D31" s="5" t="s">
        <v>263</v>
      </c>
      <c r="E31" s="99">
        <v>6</v>
      </c>
      <c r="F31" s="101" t="s">
        <v>4</v>
      </c>
      <c r="G31" s="99"/>
      <c r="H31" s="128">
        <f t="shared" si="0"/>
        <v>0</v>
      </c>
      <c r="I31" s="157"/>
      <c r="J31" s="50"/>
      <c r="K31" s="96"/>
    </row>
    <row r="32" spans="1:11" ht="18" customHeight="1" thickBot="1" x14ac:dyDescent="0.3">
      <c r="A32" s="122"/>
      <c r="C32" s="110">
        <v>1.22</v>
      </c>
      <c r="D32" s="5" t="s">
        <v>516</v>
      </c>
      <c r="E32" s="111">
        <v>2.4</v>
      </c>
      <c r="F32" s="101" t="s">
        <v>1</v>
      </c>
      <c r="G32" s="111"/>
      <c r="H32" s="128">
        <f>G32*E32</f>
        <v>0</v>
      </c>
      <c r="I32" s="157"/>
      <c r="J32" s="50"/>
      <c r="K32" s="96"/>
    </row>
    <row r="33" spans="1:11" ht="18" customHeight="1" thickBot="1" x14ac:dyDescent="0.3">
      <c r="A33" s="123"/>
      <c r="C33" s="110">
        <v>1.23</v>
      </c>
      <c r="D33" s="5" t="s">
        <v>266</v>
      </c>
      <c r="E33" s="99">
        <v>2</v>
      </c>
      <c r="F33" s="101" t="s">
        <v>4</v>
      </c>
      <c r="G33" s="99"/>
      <c r="H33" s="128">
        <f t="shared" si="0"/>
        <v>0</v>
      </c>
      <c r="I33" s="157"/>
      <c r="J33" s="50"/>
      <c r="K33" s="96"/>
    </row>
    <row r="34" spans="1:11" ht="18" customHeight="1" thickBot="1" x14ac:dyDescent="0.3">
      <c r="A34" s="120"/>
      <c r="C34" s="110">
        <v>1.24</v>
      </c>
      <c r="D34" s="5" t="s">
        <v>267</v>
      </c>
      <c r="E34" s="99">
        <v>108</v>
      </c>
      <c r="F34" s="101" t="s">
        <v>4</v>
      </c>
      <c r="G34" s="99"/>
      <c r="H34" s="128">
        <f t="shared" si="0"/>
        <v>0</v>
      </c>
      <c r="I34" s="157"/>
      <c r="J34" s="50"/>
      <c r="K34" s="96"/>
    </row>
    <row r="35" spans="1:11" ht="18" customHeight="1" thickBot="1" x14ac:dyDescent="0.3">
      <c r="A35" s="120"/>
      <c r="C35" s="110">
        <v>1.25</v>
      </c>
      <c r="D35" s="5" t="s">
        <v>264</v>
      </c>
      <c r="E35" s="117">
        <v>0.05</v>
      </c>
      <c r="F35" s="101" t="s">
        <v>544</v>
      </c>
      <c r="G35" s="117"/>
      <c r="H35" s="128">
        <f t="shared" si="0"/>
        <v>0</v>
      </c>
      <c r="I35" s="157"/>
      <c r="J35" s="50"/>
      <c r="K35" s="96"/>
    </row>
    <row r="36" spans="1:11" ht="18" customHeight="1" thickBot="1" x14ac:dyDescent="0.3">
      <c r="A36" s="120"/>
      <c r="C36" s="110">
        <v>1.26</v>
      </c>
      <c r="D36" s="5" t="s">
        <v>517</v>
      </c>
      <c r="E36" s="111">
        <v>1.5</v>
      </c>
      <c r="F36" s="101" t="s">
        <v>544</v>
      </c>
      <c r="G36" s="111"/>
      <c r="H36" s="128">
        <f t="shared" si="0"/>
        <v>0</v>
      </c>
      <c r="I36" s="157"/>
      <c r="J36" s="50"/>
      <c r="K36" s="96"/>
    </row>
    <row r="37" spans="1:11" ht="18" customHeight="1" thickBot="1" x14ac:dyDescent="0.3">
      <c r="A37" s="124"/>
      <c r="C37" s="110">
        <v>1.27</v>
      </c>
      <c r="D37" s="5" t="s">
        <v>518</v>
      </c>
      <c r="E37" s="111">
        <v>1.5</v>
      </c>
      <c r="F37" s="101" t="s">
        <v>544</v>
      </c>
      <c r="G37" s="111"/>
      <c r="H37" s="128">
        <f t="shared" si="0"/>
        <v>0</v>
      </c>
      <c r="I37" s="157"/>
      <c r="J37" s="50"/>
      <c r="K37" s="96"/>
    </row>
    <row r="38" spans="1:11" ht="18" customHeight="1" thickBot="1" x14ac:dyDescent="0.3">
      <c r="A38" s="120"/>
      <c r="C38" s="3">
        <v>1.28</v>
      </c>
      <c r="D38" s="5" t="s">
        <v>519</v>
      </c>
      <c r="E38" s="111">
        <v>1.5</v>
      </c>
      <c r="F38" s="101" t="s">
        <v>544</v>
      </c>
      <c r="G38" s="111"/>
      <c r="H38" s="128">
        <f t="shared" si="0"/>
        <v>0</v>
      </c>
      <c r="I38" s="157"/>
      <c r="J38" s="50"/>
    </row>
    <row r="39" spans="1:11" ht="18" customHeight="1" thickBot="1" x14ac:dyDescent="0.3">
      <c r="C39" s="3"/>
      <c r="D39" s="5" t="s">
        <v>30</v>
      </c>
      <c r="E39" s="3"/>
      <c r="F39" s="3"/>
      <c r="G39" s="67"/>
      <c r="H39" s="67">
        <f>SUM(H11:H38)</f>
        <v>0</v>
      </c>
      <c r="I39" s="157"/>
      <c r="J39" s="50"/>
    </row>
    <row r="40" spans="1:11" ht="18" customHeight="1" thickBot="1" x14ac:dyDescent="0.3">
      <c r="C40" s="4">
        <v>2</v>
      </c>
      <c r="D40" s="112" t="s">
        <v>265</v>
      </c>
      <c r="E40" s="4"/>
      <c r="F40" s="4"/>
      <c r="G40" s="104"/>
      <c r="H40" s="104"/>
      <c r="I40" s="60"/>
      <c r="J40" s="50"/>
    </row>
    <row r="41" spans="1:11" ht="18" customHeight="1" thickBot="1" x14ac:dyDescent="0.3">
      <c r="C41" s="3">
        <v>2.1</v>
      </c>
      <c r="D41" s="5" t="s">
        <v>537</v>
      </c>
      <c r="E41" s="3">
        <v>12</v>
      </c>
      <c r="F41" s="101" t="s">
        <v>1</v>
      </c>
      <c r="G41" s="67"/>
      <c r="H41" s="128">
        <f t="shared" ref="H41:H61" si="1">G41*E41</f>
        <v>0</v>
      </c>
      <c r="I41" s="157" t="s">
        <v>299</v>
      </c>
      <c r="J41" s="50"/>
    </row>
    <row r="42" spans="1:11" ht="18" customHeight="1" thickBot="1" x14ac:dyDescent="0.3">
      <c r="C42" s="3">
        <v>2.2000000000000002</v>
      </c>
      <c r="D42" s="5" t="s">
        <v>538</v>
      </c>
      <c r="E42" s="3">
        <v>7</v>
      </c>
      <c r="F42" s="101" t="s">
        <v>1</v>
      </c>
      <c r="G42" s="67"/>
      <c r="H42" s="128">
        <f t="shared" si="1"/>
        <v>0</v>
      </c>
      <c r="I42" s="157"/>
      <c r="J42" s="50"/>
    </row>
    <row r="43" spans="1:11" ht="18" customHeight="1" thickBot="1" x14ac:dyDescent="0.3">
      <c r="C43" s="3">
        <v>2.2999999999999998</v>
      </c>
      <c r="D43" s="5" t="s">
        <v>539</v>
      </c>
      <c r="E43" s="3">
        <v>2</v>
      </c>
      <c r="F43" s="101" t="s">
        <v>4</v>
      </c>
      <c r="G43" s="67"/>
      <c r="H43" s="128">
        <f t="shared" si="1"/>
        <v>0</v>
      </c>
      <c r="I43" s="157"/>
      <c r="J43" s="50"/>
    </row>
    <row r="44" spans="1:11" ht="18" customHeight="1" thickBot="1" x14ac:dyDescent="0.3">
      <c r="C44" s="3">
        <v>2.4</v>
      </c>
      <c r="D44" s="5" t="s">
        <v>540</v>
      </c>
      <c r="E44" s="3">
        <v>2</v>
      </c>
      <c r="F44" s="101" t="s">
        <v>37</v>
      </c>
      <c r="G44" s="67"/>
      <c r="H44" s="128">
        <f t="shared" si="1"/>
        <v>0</v>
      </c>
      <c r="I44" s="157"/>
      <c r="J44" s="50"/>
    </row>
    <row r="45" spans="1:11" ht="18" customHeight="1" thickBot="1" x14ac:dyDescent="0.3">
      <c r="C45" s="3">
        <v>2.5</v>
      </c>
      <c r="D45" s="5" t="s">
        <v>541</v>
      </c>
      <c r="E45" s="125">
        <v>1</v>
      </c>
      <c r="F45" s="101" t="s">
        <v>37</v>
      </c>
      <c r="G45" s="67"/>
      <c r="H45" s="128">
        <f t="shared" si="1"/>
        <v>0</v>
      </c>
      <c r="I45" s="157"/>
      <c r="J45" s="50"/>
    </row>
    <row r="46" spans="1:11" ht="18" customHeight="1" thickBot="1" x14ac:dyDescent="0.3">
      <c r="C46" s="3">
        <v>2.6</v>
      </c>
      <c r="D46" s="5" t="s">
        <v>542</v>
      </c>
      <c r="E46" s="125">
        <v>2</v>
      </c>
      <c r="F46" s="101" t="s">
        <v>4</v>
      </c>
      <c r="G46" s="67"/>
      <c r="H46" s="128">
        <f t="shared" si="1"/>
        <v>0</v>
      </c>
      <c r="I46" s="157"/>
      <c r="J46" s="50"/>
    </row>
    <row r="47" spans="1:11" ht="18" customHeight="1" thickBot="1" x14ac:dyDescent="0.3">
      <c r="C47" s="3">
        <v>2.7</v>
      </c>
      <c r="D47" s="5" t="s">
        <v>543</v>
      </c>
      <c r="E47" s="3">
        <v>3</v>
      </c>
      <c r="F47" s="101" t="s">
        <v>4</v>
      </c>
      <c r="G47" s="67"/>
      <c r="H47" s="128">
        <f t="shared" si="1"/>
        <v>0</v>
      </c>
      <c r="I47" s="157"/>
      <c r="J47" s="50"/>
    </row>
    <row r="48" spans="1:11" ht="18" customHeight="1" thickBot="1" x14ac:dyDescent="0.3">
      <c r="C48" s="3">
        <v>2.8</v>
      </c>
      <c r="D48" s="5" t="s">
        <v>545</v>
      </c>
      <c r="E48" s="3">
        <v>1</v>
      </c>
      <c r="F48" s="101" t="s">
        <v>4</v>
      </c>
      <c r="G48" s="67"/>
      <c r="H48" s="128">
        <f t="shared" si="1"/>
        <v>0</v>
      </c>
      <c r="I48" s="157"/>
      <c r="J48" s="50"/>
    </row>
    <row r="49" spans="3:11" ht="18" customHeight="1" thickBot="1" x14ac:dyDescent="0.3">
      <c r="C49" s="126">
        <v>2.9</v>
      </c>
      <c r="D49" s="5" t="s">
        <v>261</v>
      </c>
      <c r="E49" s="3">
        <v>2</v>
      </c>
      <c r="F49" s="101" t="s">
        <v>4</v>
      </c>
      <c r="G49" s="67"/>
      <c r="H49" s="128">
        <f t="shared" si="1"/>
        <v>0</v>
      </c>
      <c r="I49" s="157"/>
      <c r="J49" s="50"/>
    </row>
    <row r="50" spans="3:11" ht="18" customHeight="1" thickBot="1" x14ac:dyDescent="0.3">
      <c r="C50" s="110">
        <v>2.1</v>
      </c>
      <c r="D50" s="5" t="s">
        <v>546</v>
      </c>
      <c r="E50" s="3">
        <v>3</v>
      </c>
      <c r="F50" s="101" t="s">
        <v>4</v>
      </c>
      <c r="G50" s="67"/>
      <c r="H50" s="128">
        <f t="shared" si="1"/>
        <v>0</v>
      </c>
      <c r="I50" s="157"/>
      <c r="J50" s="50"/>
    </row>
    <row r="51" spans="3:11" ht="18" customHeight="1" thickBot="1" x14ac:dyDescent="0.3">
      <c r="C51" s="3">
        <v>2.11</v>
      </c>
      <c r="D51" s="5" t="s">
        <v>547</v>
      </c>
      <c r="E51" s="3">
        <v>7</v>
      </c>
      <c r="F51" s="101" t="s">
        <v>4</v>
      </c>
      <c r="G51" s="67"/>
      <c r="H51" s="128">
        <f t="shared" si="1"/>
        <v>0</v>
      </c>
      <c r="I51" s="157"/>
      <c r="J51" s="50"/>
    </row>
    <row r="52" spans="3:11" ht="18" customHeight="1" thickBot="1" x14ac:dyDescent="0.3">
      <c r="C52" s="110">
        <v>2.12</v>
      </c>
      <c r="D52" s="5" t="s">
        <v>548</v>
      </c>
      <c r="E52" s="3">
        <v>2</v>
      </c>
      <c r="F52" s="101" t="s">
        <v>4</v>
      </c>
      <c r="G52" s="67"/>
      <c r="H52" s="128">
        <f t="shared" si="1"/>
        <v>0</v>
      </c>
      <c r="I52" s="157"/>
      <c r="J52" s="50"/>
    </row>
    <row r="53" spans="3:11" ht="18" customHeight="1" thickBot="1" x14ac:dyDescent="0.3">
      <c r="C53" s="3">
        <v>2.13</v>
      </c>
      <c r="D53" s="5" t="s">
        <v>262</v>
      </c>
      <c r="E53" s="3">
        <v>3</v>
      </c>
      <c r="F53" s="101" t="s">
        <v>4</v>
      </c>
      <c r="G53" s="67"/>
      <c r="H53" s="128">
        <f t="shared" si="1"/>
        <v>0</v>
      </c>
      <c r="I53" s="157"/>
      <c r="J53" s="50"/>
    </row>
    <row r="54" spans="3:11" ht="18" customHeight="1" thickBot="1" x14ac:dyDescent="0.3">
      <c r="C54" s="110">
        <v>2.14</v>
      </c>
      <c r="D54" s="5" t="s">
        <v>555</v>
      </c>
      <c r="E54" s="3">
        <v>2</v>
      </c>
      <c r="F54" s="101" t="s">
        <v>4</v>
      </c>
      <c r="G54" s="67"/>
      <c r="H54" s="128">
        <f t="shared" si="1"/>
        <v>0</v>
      </c>
      <c r="I54" s="157"/>
      <c r="J54" s="50"/>
      <c r="K54" s="96"/>
    </row>
    <row r="55" spans="3:11" ht="18" customHeight="1" thickBot="1" x14ac:dyDescent="0.3">
      <c r="C55" s="3">
        <v>2.15</v>
      </c>
      <c r="D55" s="5" t="s">
        <v>554</v>
      </c>
      <c r="E55" s="3">
        <v>2</v>
      </c>
      <c r="F55" s="101" t="s">
        <v>4</v>
      </c>
      <c r="G55" s="67"/>
      <c r="H55" s="128">
        <f t="shared" si="1"/>
        <v>0</v>
      </c>
      <c r="I55" s="157"/>
      <c r="J55" s="50"/>
      <c r="K55" s="96"/>
    </row>
    <row r="56" spans="3:11" ht="18" customHeight="1" thickBot="1" x14ac:dyDescent="0.3">
      <c r="C56" s="110">
        <v>2.16</v>
      </c>
      <c r="D56" s="5" t="s">
        <v>553</v>
      </c>
      <c r="E56" s="3">
        <v>1</v>
      </c>
      <c r="F56" s="101" t="s">
        <v>4</v>
      </c>
      <c r="G56" s="67"/>
      <c r="H56" s="128">
        <f t="shared" si="1"/>
        <v>0</v>
      </c>
      <c r="I56" s="157"/>
      <c r="J56" s="50"/>
      <c r="K56" s="96"/>
    </row>
    <row r="57" spans="3:11" ht="18" customHeight="1" thickBot="1" x14ac:dyDescent="0.3">
      <c r="C57" s="3">
        <v>2.17</v>
      </c>
      <c r="D57" s="5" t="s">
        <v>549</v>
      </c>
      <c r="E57" s="3">
        <v>4</v>
      </c>
      <c r="F57" s="101" t="s">
        <v>4</v>
      </c>
      <c r="G57" s="67"/>
      <c r="H57" s="128">
        <f t="shared" si="1"/>
        <v>0</v>
      </c>
      <c r="I57" s="157"/>
      <c r="J57" s="50"/>
      <c r="K57" s="96"/>
    </row>
    <row r="58" spans="3:11" ht="18" customHeight="1" thickBot="1" x14ac:dyDescent="0.3">
      <c r="C58" s="3">
        <v>2.1800000000000002</v>
      </c>
      <c r="D58" s="5" t="s">
        <v>550</v>
      </c>
      <c r="E58" s="3">
        <v>1.6</v>
      </c>
      <c r="F58" s="101" t="s">
        <v>1</v>
      </c>
      <c r="G58" s="67"/>
      <c r="H58" s="128">
        <f t="shared" si="1"/>
        <v>0</v>
      </c>
      <c r="I58" s="157"/>
      <c r="J58" s="50"/>
      <c r="K58" s="96"/>
    </row>
    <row r="59" spans="3:11" ht="18" customHeight="1" thickBot="1" x14ac:dyDescent="0.3">
      <c r="C59" s="3">
        <v>2.19</v>
      </c>
      <c r="D59" s="5" t="s">
        <v>551</v>
      </c>
      <c r="E59" s="3">
        <v>0.8</v>
      </c>
      <c r="F59" s="101" t="s">
        <v>544</v>
      </c>
      <c r="G59" s="67"/>
      <c r="H59" s="128">
        <f t="shared" si="1"/>
        <v>0</v>
      </c>
      <c r="I59" s="157"/>
      <c r="J59" s="50"/>
      <c r="K59" s="96"/>
    </row>
    <row r="60" spans="3:11" ht="18" customHeight="1" thickBot="1" x14ac:dyDescent="0.3">
      <c r="C60" s="110">
        <v>2.2000000000000002</v>
      </c>
      <c r="D60" s="5" t="s">
        <v>552</v>
      </c>
      <c r="E60" s="3">
        <v>0.1</v>
      </c>
      <c r="F60" s="101" t="s">
        <v>544</v>
      </c>
      <c r="G60" s="67"/>
      <c r="H60" s="128">
        <f t="shared" si="1"/>
        <v>0</v>
      </c>
      <c r="I60" s="157"/>
      <c r="J60" s="50"/>
    </row>
    <row r="61" spans="3:11" ht="18" customHeight="1" thickBot="1" x14ac:dyDescent="0.3">
      <c r="C61" s="3">
        <v>2.21</v>
      </c>
      <c r="D61" s="5" t="s">
        <v>267</v>
      </c>
      <c r="E61" s="3">
        <v>38</v>
      </c>
      <c r="F61" s="101" t="s">
        <v>4</v>
      </c>
      <c r="G61" s="67"/>
      <c r="H61" s="128">
        <f t="shared" si="1"/>
        <v>0</v>
      </c>
      <c r="I61" s="157"/>
      <c r="J61" s="50"/>
    </row>
    <row r="62" spans="3:11" ht="15.75" thickBot="1" x14ac:dyDescent="0.3">
      <c r="C62" s="3"/>
      <c r="D62" s="5" t="s">
        <v>30</v>
      </c>
      <c r="E62" s="126"/>
      <c r="F62" s="3"/>
      <c r="G62" s="67"/>
      <c r="H62" s="67">
        <f>SUM(H41:H61)</f>
        <v>0</v>
      </c>
      <c r="I62" s="157"/>
    </row>
    <row r="63" spans="3:11" ht="15.75" thickBot="1" x14ac:dyDescent="0.3">
      <c r="C63" s="4"/>
      <c r="D63" s="112" t="s">
        <v>41</v>
      </c>
      <c r="E63" s="4"/>
      <c r="F63" s="4"/>
      <c r="G63" s="107"/>
      <c r="H63" s="107">
        <f>H62+H39</f>
        <v>0</v>
      </c>
    </row>
    <row r="64" spans="3:11" ht="15.75" thickBot="1" x14ac:dyDescent="0.3">
      <c r="C64" s="3"/>
      <c r="D64" s="5" t="s">
        <v>39</v>
      </c>
      <c r="E64" s="3"/>
      <c r="F64" s="3"/>
      <c r="G64" s="67"/>
      <c r="H64" s="113">
        <f>H63*20/100</f>
        <v>0</v>
      </c>
    </row>
    <row r="65" spans="3:8" ht="15.75" thickBot="1" x14ac:dyDescent="0.3">
      <c r="C65" s="4"/>
      <c r="D65" s="112" t="s">
        <v>42</v>
      </c>
      <c r="E65" s="4"/>
      <c r="F65" s="4"/>
      <c r="G65" s="107"/>
      <c r="H65" s="107">
        <f>SUM(H63:H64)</f>
        <v>0</v>
      </c>
    </row>
    <row r="84" spans="1:1" x14ac:dyDescent="0.25">
      <c r="A84" s="124"/>
    </row>
    <row r="86" spans="1:1" x14ac:dyDescent="0.25">
      <c r="A86" s="120"/>
    </row>
    <row r="87" spans="1:1" x14ac:dyDescent="0.25">
      <c r="A87" s="120"/>
    </row>
  </sheetData>
  <mergeCells count="2">
    <mergeCell ref="I11:I39"/>
    <mergeCell ref="I41:I6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116"/>
  <sheetViews>
    <sheetView topLeftCell="A5" workbookViewId="0">
      <selection activeCell="L58" sqref="L58"/>
    </sheetView>
  </sheetViews>
  <sheetFormatPr defaultRowHeight="15" x14ac:dyDescent="0.25"/>
  <cols>
    <col min="2" max="2" width="5.7109375" customWidth="1"/>
    <col min="3" max="3" width="65.7109375" customWidth="1"/>
    <col min="4" max="4" width="8.42578125" customWidth="1"/>
    <col min="5" max="5" width="12" customWidth="1"/>
    <col min="6" max="6" width="17.28515625" customWidth="1"/>
    <col min="7" max="7" width="12.85546875" customWidth="1"/>
    <col min="9" max="9" width="10.5703125" bestFit="1" customWidth="1"/>
  </cols>
  <sheetData>
    <row r="2" spans="2:9" ht="18" customHeight="1" thickBot="1" x14ac:dyDescent="0.3">
      <c r="B2" s="6" t="s">
        <v>32</v>
      </c>
      <c r="C2" s="22"/>
      <c r="D2" s="3"/>
      <c r="E2" s="3"/>
      <c r="F2" s="3"/>
      <c r="G2" s="3"/>
    </row>
    <row r="3" spans="2:9" ht="18" customHeight="1" thickBot="1" x14ac:dyDescent="0.3">
      <c r="B3" s="23" t="s">
        <v>332</v>
      </c>
      <c r="C3" s="22"/>
      <c r="D3" s="3"/>
      <c r="E3" s="3"/>
      <c r="F3" s="3"/>
      <c r="G3" s="3"/>
    </row>
    <row r="4" spans="2:9" ht="18" customHeight="1" thickBot="1" x14ac:dyDescent="0.3">
      <c r="B4" s="6" t="s">
        <v>33</v>
      </c>
      <c r="C4" s="22"/>
      <c r="D4" s="3"/>
      <c r="E4" s="3"/>
      <c r="F4" s="3"/>
      <c r="G4" s="3"/>
    </row>
    <row r="5" spans="2:9" ht="18" customHeight="1" thickBot="1" x14ac:dyDescent="0.3">
      <c r="B5" s="6" t="s">
        <v>34</v>
      </c>
      <c r="C5" s="22"/>
      <c r="D5" s="3"/>
      <c r="E5" s="3"/>
      <c r="F5" s="3"/>
      <c r="G5" s="3"/>
    </row>
    <row r="6" spans="2:9" ht="18" customHeight="1" thickBot="1" x14ac:dyDescent="0.3">
      <c r="B6" s="6" t="s">
        <v>225</v>
      </c>
      <c r="C6" s="22"/>
      <c r="D6" s="3"/>
      <c r="E6" s="3"/>
      <c r="F6" s="3"/>
      <c r="G6" s="3"/>
    </row>
    <row r="7" spans="2:9" ht="18" customHeight="1" thickBot="1" x14ac:dyDescent="0.3">
      <c r="B7" s="6"/>
      <c r="C7" s="22"/>
      <c r="D7" s="3"/>
      <c r="E7" s="3"/>
      <c r="F7" s="3"/>
      <c r="G7" s="3"/>
    </row>
    <row r="8" spans="2:9" ht="60.6" customHeight="1" thickBot="1" x14ac:dyDescent="0.3">
      <c r="B8" s="3" t="s">
        <v>21</v>
      </c>
      <c r="C8" s="101" t="s">
        <v>20</v>
      </c>
      <c r="D8" s="3" t="s">
        <v>6</v>
      </c>
      <c r="E8" s="101" t="s">
        <v>5</v>
      </c>
      <c r="F8" s="101" t="s">
        <v>14</v>
      </c>
      <c r="G8" s="3" t="s">
        <v>288</v>
      </c>
    </row>
    <row r="9" spans="2:9" s="1" customFormat="1" ht="15" hidden="1" customHeight="1" thickBot="1" x14ac:dyDescent="0.3">
      <c r="B9" s="3"/>
      <c r="C9" s="129" t="s">
        <v>191</v>
      </c>
      <c r="D9" s="130"/>
      <c r="E9" s="130"/>
      <c r="F9" s="3"/>
      <c r="G9" s="3"/>
      <c r="I9"/>
    </row>
    <row r="10" spans="2:9" ht="15" hidden="1" customHeight="1" thickBot="1" x14ac:dyDescent="0.3">
      <c r="B10" s="3">
        <v>1</v>
      </c>
      <c r="C10" s="131" t="s">
        <v>226</v>
      </c>
      <c r="D10" s="3">
        <v>1</v>
      </c>
      <c r="E10" s="101" t="s">
        <v>70</v>
      </c>
      <c r="F10" s="3"/>
      <c r="G10" s="3"/>
    </row>
    <row r="11" spans="2:9" ht="15" hidden="1" customHeight="1" thickBot="1" x14ac:dyDescent="0.3">
      <c r="B11" s="3">
        <v>2</v>
      </c>
      <c r="C11" s="131" t="s">
        <v>193</v>
      </c>
      <c r="D11" s="3">
        <v>120</v>
      </c>
      <c r="E11" s="101" t="s">
        <v>70</v>
      </c>
      <c r="F11" s="3"/>
      <c r="G11" s="3"/>
    </row>
    <row r="12" spans="2:9" ht="15" hidden="1" customHeight="1" thickBot="1" x14ac:dyDescent="0.3">
      <c r="B12" s="3">
        <v>3</v>
      </c>
      <c r="C12" s="131" t="s">
        <v>227</v>
      </c>
      <c r="D12" s="3">
        <v>1</v>
      </c>
      <c r="E12" s="101" t="s">
        <v>4</v>
      </c>
      <c r="F12" s="3"/>
      <c r="G12" s="3"/>
    </row>
    <row r="13" spans="2:9" ht="15" hidden="1" customHeight="1" thickBot="1" x14ac:dyDescent="0.3">
      <c r="B13" s="3">
        <v>4</v>
      </c>
      <c r="C13" s="131" t="s">
        <v>228</v>
      </c>
      <c r="D13" s="3">
        <v>1</v>
      </c>
      <c r="E13" s="101" t="s">
        <v>4</v>
      </c>
      <c r="F13" s="3"/>
      <c r="G13" s="3"/>
    </row>
    <row r="14" spans="2:9" ht="15" hidden="1" customHeight="1" thickBot="1" x14ac:dyDescent="0.3">
      <c r="B14" s="3">
        <v>5</v>
      </c>
      <c r="C14" s="131" t="s">
        <v>229</v>
      </c>
      <c r="D14" s="3">
        <v>1</v>
      </c>
      <c r="E14" s="101" t="s">
        <v>4</v>
      </c>
      <c r="F14" s="3"/>
      <c r="G14" s="3"/>
    </row>
    <row r="15" spans="2:9" ht="15" hidden="1" customHeight="1" thickBot="1" x14ac:dyDescent="0.3">
      <c r="B15" s="3">
        <v>6</v>
      </c>
      <c r="C15" s="131" t="s">
        <v>230</v>
      </c>
      <c r="D15" s="3">
        <v>2</v>
      </c>
      <c r="E15" s="101" t="s">
        <v>4</v>
      </c>
      <c r="F15" s="3"/>
      <c r="G15" s="3"/>
    </row>
    <row r="16" spans="2:9" ht="15" hidden="1" customHeight="1" thickBot="1" x14ac:dyDescent="0.3">
      <c r="B16" s="3">
        <v>7</v>
      </c>
      <c r="C16" s="131" t="s">
        <v>195</v>
      </c>
      <c r="D16" s="3">
        <v>9</v>
      </c>
      <c r="E16" s="101" t="s">
        <v>4</v>
      </c>
      <c r="F16" s="3"/>
      <c r="G16" s="3"/>
    </row>
    <row r="17" spans="2:7" ht="15" hidden="1" customHeight="1" thickBot="1" x14ac:dyDescent="0.3">
      <c r="B17" s="3">
        <v>8</v>
      </c>
      <c r="C17" s="131" t="s">
        <v>197</v>
      </c>
      <c r="D17" s="3">
        <v>1</v>
      </c>
      <c r="E17" s="101" t="s">
        <v>4</v>
      </c>
      <c r="F17" s="3"/>
      <c r="G17" s="3"/>
    </row>
    <row r="18" spans="2:7" ht="30" hidden="1" customHeight="1" thickBot="1" x14ac:dyDescent="0.3">
      <c r="B18" s="3">
        <v>9</v>
      </c>
      <c r="C18" s="131" t="s">
        <v>198</v>
      </c>
      <c r="D18" s="3">
        <v>2</v>
      </c>
      <c r="E18" s="101" t="s">
        <v>4</v>
      </c>
      <c r="F18" s="3"/>
      <c r="G18" s="3"/>
    </row>
    <row r="19" spans="2:7" ht="30" hidden="1" customHeight="1" thickBot="1" x14ac:dyDescent="0.3">
      <c r="B19" s="3">
        <v>10</v>
      </c>
      <c r="C19" s="5" t="s">
        <v>231</v>
      </c>
      <c r="D19" s="3">
        <v>1</v>
      </c>
      <c r="E19" s="101" t="s">
        <v>4</v>
      </c>
      <c r="F19" s="3"/>
      <c r="G19" s="3"/>
    </row>
    <row r="20" spans="2:7" ht="30" hidden="1" customHeight="1" thickBot="1" x14ac:dyDescent="0.3">
      <c r="B20" s="3">
        <v>11</v>
      </c>
      <c r="C20" s="5" t="s">
        <v>232</v>
      </c>
      <c r="D20" s="3">
        <v>1</v>
      </c>
      <c r="E20" s="101" t="s">
        <v>4</v>
      </c>
      <c r="F20" s="3"/>
      <c r="G20" s="3"/>
    </row>
    <row r="21" spans="2:7" ht="30" hidden="1" customHeight="1" thickBot="1" x14ac:dyDescent="0.3">
      <c r="B21" s="3">
        <v>12</v>
      </c>
      <c r="C21" s="131" t="s">
        <v>233</v>
      </c>
      <c r="D21" s="3">
        <v>3</v>
      </c>
      <c r="E21" s="101" t="s">
        <v>4</v>
      </c>
      <c r="F21" s="3"/>
      <c r="G21" s="3"/>
    </row>
    <row r="22" spans="2:7" ht="15" hidden="1" customHeight="1" thickBot="1" x14ac:dyDescent="0.3">
      <c r="B22" s="3">
        <v>13</v>
      </c>
      <c r="C22" s="131" t="s">
        <v>234</v>
      </c>
      <c r="D22" s="3">
        <v>1</v>
      </c>
      <c r="E22" s="101" t="s">
        <v>4</v>
      </c>
      <c r="F22" s="3"/>
      <c r="G22" s="3"/>
    </row>
    <row r="23" spans="2:7" ht="15" hidden="1" customHeight="1" thickBot="1" x14ac:dyDescent="0.3">
      <c r="B23" s="3">
        <v>14</v>
      </c>
      <c r="C23" s="131" t="s">
        <v>235</v>
      </c>
      <c r="D23" s="3">
        <v>1</v>
      </c>
      <c r="E23" s="101" t="s">
        <v>70</v>
      </c>
      <c r="F23" s="3"/>
      <c r="G23" s="3"/>
    </row>
    <row r="24" spans="2:7" ht="15" hidden="1" customHeight="1" thickBot="1" x14ac:dyDescent="0.3">
      <c r="B24" s="3">
        <v>15</v>
      </c>
      <c r="C24" s="131" t="s">
        <v>236</v>
      </c>
      <c r="D24" s="3">
        <v>1</v>
      </c>
      <c r="E24" s="101" t="s">
        <v>4</v>
      </c>
      <c r="F24" s="3"/>
      <c r="G24" s="3"/>
    </row>
    <row r="25" spans="2:7" ht="15" hidden="1" customHeight="1" thickBot="1" x14ac:dyDescent="0.3">
      <c r="B25" s="3">
        <v>16</v>
      </c>
      <c r="C25" s="131" t="s">
        <v>237</v>
      </c>
      <c r="D25" s="3">
        <v>13</v>
      </c>
      <c r="E25" s="101" t="s">
        <v>4</v>
      </c>
      <c r="F25" s="3"/>
      <c r="G25" s="3"/>
    </row>
    <row r="26" spans="2:7" ht="15" hidden="1" customHeight="1" thickBot="1" x14ac:dyDescent="0.3">
      <c r="B26" s="3">
        <v>17</v>
      </c>
      <c r="C26" s="131" t="s">
        <v>200</v>
      </c>
      <c r="D26" s="3">
        <v>9</v>
      </c>
      <c r="E26" s="101" t="s">
        <v>4</v>
      </c>
      <c r="F26" s="3"/>
      <c r="G26" s="3"/>
    </row>
    <row r="27" spans="2:7" ht="15" hidden="1" customHeight="1" thickBot="1" x14ac:dyDescent="0.3">
      <c r="B27" s="3">
        <v>18</v>
      </c>
      <c r="C27" s="131" t="s">
        <v>201</v>
      </c>
      <c r="D27" s="3">
        <v>7</v>
      </c>
      <c r="E27" s="101" t="s">
        <v>4</v>
      </c>
      <c r="F27" s="3"/>
      <c r="G27" s="3"/>
    </row>
    <row r="28" spans="2:7" ht="15" hidden="1" customHeight="1" thickBot="1" x14ac:dyDescent="0.3">
      <c r="B28" s="3">
        <v>19</v>
      </c>
      <c r="C28" s="131" t="s">
        <v>202</v>
      </c>
      <c r="D28" s="3">
        <v>4</v>
      </c>
      <c r="E28" s="101" t="s">
        <v>4</v>
      </c>
      <c r="F28" s="3"/>
      <c r="G28" s="3"/>
    </row>
    <row r="29" spans="2:7" ht="15" hidden="1" customHeight="1" thickBot="1" x14ac:dyDescent="0.3">
      <c r="B29" s="3">
        <v>20</v>
      </c>
      <c r="C29" s="131" t="s">
        <v>209</v>
      </c>
      <c r="D29" s="3">
        <v>40</v>
      </c>
      <c r="E29" s="101" t="s">
        <v>4</v>
      </c>
      <c r="F29" s="3"/>
      <c r="G29" s="3"/>
    </row>
    <row r="30" spans="2:7" ht="15" hidden="1" customHeight="1" thickBot="1" x14ac:dyDescent="0.3">
      <c r="B30" s="3">
        <v>21</v>
      </c>
      <c r="C30" s="131" t="s">
        <v>238</v>
      </c>
      <c r="D30" s="3">
        <v>270</v>
      </c>
      <c r="E30" s="101" t="s">
        <v>66</v>
      </c>
      <c r="F30" s="3"/>
      <c r="G30" s="3"/>
    </row>
    <row r="31" spans="2:7" ht="18" hidden="1" customHeight="1" thickBot="1" x14ac:dyDescent="0.3">
      <c r="B31" s="3">
        <v>22</v>
      </c>
      <c r="C31" s="131" t="s">
        <v>239</v>
      </c>
      <c r="D31" s="3">
        <v>430</v>
      </c>
      <c r="E31" s="101" t="s">
        <v>66</v>
      </c>
      <c r="F31" s="3"/>
      <c r="G31" s="3"/>
    </row>
    <row r="32" spans="2:7" ht="30" hidden="1" customHeight="1" thickBot="1" x14ac:dyDescent="0.3">
      <c r="B32" s="3">
        <v>23</v>
      </c>
      <c r="C32" s="131" t="s">
        <v>240</v>
      </c>
      <c r="D32" s="3">
        <v>30</v>
      </c>
      <c r="E32" s="101" t="s">
        <v>4</v>
      </c>
      <c r="F32" s="3"/>
      <c r="G32" s="3"/>
    </row>
    <row r="33" spans="2:9" ht="15" hidden="1" customHeight="1" thickBot="1" x14ac:dyDescent="0.3">
      <c r="B33" s="3">
        <v>24</v>
      </c>
      <c r="C33" s="131" t="s">
        <v>212</v>
      </c>
      <c r="D33" s="3">
        <v>50</v>
      </c>
      <c r="E33" s="101" t="s">
        <v>4</v>
      </c>
      <c r="F33" s="3"/>
      <c r="G33" s="3"/>
    </row>
    <row r="34" spans="2:9" ht="15" hidden="1" customHeight="1" thickBot="1" x14ac:dyDescent="0.3">
      <c r="B34" s="3">
        <v>25</v>
      </c>
      <c r="C34" s="131" t="s">
        <v>241</v>
      </c>
      <c r="D34" s="3">
        <v>43</v>
      </c>
      <c r="E34" s="101" t="s">
        <v>4</v>
      </c>
      <c r="F34" s="3"/>
      <c r="G34" s="3"/>
    </row>
    <row r="35" spans="2:9" ht="15" hidden="1" customHeight="1" thickBot="1" x14ac:dyDescent="0.3">
      <c r="B35" s="3">
        <v>26</v>
      </c>
      <c r="C35" s="131" t="s">
        <v>213</v>
      </c>
      <c r="D35" s="3">
        <v>45</v>
      </c>
      <c r="E35" s="101" t="s">
        <v>66</v>
      </c>
      <c r="F35" s="3"/>
      <c r="G35" s="3"/>
    </row>
    <row r="36" spans="2:9" ht="15" hidden="1" customHeight="1" thickBot="1" x14ac:dyDescent="0.3">
      <c r="B36" s="3">
        <v>27</v>
      </c>
      <c r="C36" s="131" t="s">
        <v>214</v>
      </c>
      <c r="D36" s="3">
        <v>20</v>
      </c>
      <c r="E36" s="101" t="s">
        <v>66</v>
      </c>
      <c r="F36" s="3"/>
      <c r="G36" s="3"/>
    </row>
    <row r="37" spans="2:9" ht="15" hidden="1" customHeight="1" thickBot="1" x14ac:dyDescent="0.3">
      <c r="B37" s="3">
        <v>28</v>
      </c>
      <c r="C37" s="131" t="s">
        <v>242</v>
      </c>
      <c r="D37" s="3">
        <v>6</v>
      </c>
      <c r="E37" s="101" t="s">
        <v>4</v>
      </c>
      <c r="F37" s="3"/>
      <c r="G37" s="3"/>
    </row>
    <row r="38" spans="2:9" ht="15" hidden="1" customHeight="1" thickBot="1" x14ac:dyDescent="0.3">
      <c r="B38" s="3">
        <v>29</v>
      </c>
      <c r="C38" s="131" t="s">
        <v>243</v>
      </c>
      <c r="D38" s="3">
        <v>1</v>
      </c>
      <c r="E38" s="101" t="s">
        <v>4</v>
      </c>
      <c r="F38" s="3"/>
      <c r="G38" s="3"/>
    </row>
    <row r="39" spans="2:9" ht="15" hidden="1" customHeight="1" thickBot="1" x14ac:dyDescent="0.3">
      <c r="B39" s="3">
        <v>30</v>
      </c>
      <c r="C39" s="131" t="s">
        <v>217</v>
      </c>
      <c r="D39" s="3">
        <v>1</v>
      </c>
      <c r="E39" s="101" t="s">
        <v>4</v>
      </c>
      <c r="F39" s="3"/>
      <c r="G39" s="3"/>
    </row>
    <row r="40" spans="2:9" ht="15" hidden="1" customHeight="1" thickBot="1" x14ac:dyDescent="0.3">
      <c r="B40" s="3">
        <v>31</v>
      </c>
      <c r="C40" s="131" t="s">
        <v>218</v>
      </c>
      <c r="D40" s="3">
        <v>8</v>
      </c>
      <c r="E40" s="101" t="s">
        <v>4</v>
      </c>
      <c r="F40" s="3"/>
      <c r="G40" s="3"/>
    </row>
    <row r="41" spans="2:9" ht="15" hidden="1" customHeight="1" thickBot="1" x14ac:dyDescent="0.3">
      <c r="B41" s="3">
        <v>32</v>
      </c>
      <c r="C41" s="131" t="s">
        <v>221</v>
      </c>
      <c r="D41" s="3">
        <v>18</v>
      </c>
      <c r="E41" s="101" t="s">
        <v>4</v>
      </c>
      <c r="F41" s="3"/>
      <c r="G41" s="3"/>
    </row>
    <row r="42" spans="2:9" ht="15" hidden="1" customHeight="1" thickBot="1" x14ac:dyDescent="0.3">
      <c r="B42" s="3">
        <v>33</v>
      </c>
      <c r="C42" s="131" t="s">
        <v>222</v>
      </c>
      <c r="D42" s="3">
        <v>13</v>
      </c>
      <c r="E42" s="101" t="s">
        <v>66</v>
      </c>
      <c r="F42" s="3"/>
      <c r="G42" s="3"/>
    </row>
    <row r="43" spans="2:9" ht="15" hidden="1" customHeight="1" thickBot="1" x14ac:dyDescent="0.3">
      <c r="B43" s="3">
        <v>34</v>
      </c>
      <c r="C43" s="131" t="s">
        <v>223</v>
      </c>
      <c r="D43" s="3">
        <v>45</v>
      </c>
      <c r="E43" s="101" t="s">
        <v>4</v>
      </c>
      <c r="F43" s="3"/>
      <c r="G43" s="3"/>
    </row>
    <row r="44" spans="2:9" ht="15" hidden="1" customHeight="1" thickBot="1" x14ac:dyDescent="0.3">
      <c r="B44" s="3">
        <v>35</v>
      </c>
      <c r="C44" s="131" t="s">
        <v>244</v>
      </c>
      <c r="D44" s="3">
        <v>7</v>
      </c>
      <c r="E44" s="101" t="s">
        <v>66</v>
      </c>
      <c r="F44" s="3"/>
      <c r="G44" s="3"/>
    </row>
    <row r="45" spans="2:9" s="1" customFormat="1" ht="15" hidden="1" customHeight="1" thickBot="1" x14ac:dyDescent="0.3">
      <c r="B45" s="3">
        <v>36</v>
      </c>
      <c r="C45" s="131" t="s">
        <v>69</v>
      </c>
      <c r="D45" s="3">
        <v>1</v>
      </c>
      <c r="E45" s="101" t="s">
        <v>70</v>
      </c>
      <c r="F45" s="3"/>
      <c r="G45" s="3"/>
      <c r="I45"/>
    </row>
    <row r="46" spans="2:9" ht="20.100000000000001" customHeight="1" thickBot="1" x14ac:dyDescent="0.3">
      <c r="B46" s="4"/>
      <c r="C46" s="112" t="s">
        <v>245</v>
      </c>
      <c r="D46" s="4"/>
      <c r="E46" s="4"/>
      <c r="F46" s="4"/>
      <c r="G46" s="4"/>
    </row>
    <row r="47" spans="2:9" ht="18" customHeight="1" thickBot="1" x14ac:dyDescent="0.3">
      <c r="B47" s="3">
        <v>1</v>
      </c>
      <c r="C47" s="131" t="s">
        <v>246</v>
      </c>
      <c r="D47" s="3">
        <v>2</v>
      </c>
      <c r="E47" s="101" t="s">
        <v>4</v>
      </c>
      <c r="F47" s="132"/>
      <c r="G47" s="128">
        <f>F47*D47</f>
        <v>0</v>
      </c>
    </row>
    <row r="48" spans="2:9" ht="18" customHeight="1" thickBot="1" x14ac:dyDescent="0.3">
      <c r="B48" s="3">
        <v>3</v>
      </c>
      <c r="C48" s="105" t="s">
        <v>395</v>
      </c>
      <c r="D48" s="28">
        <v>4</v>
      </c>
      <c r="E48" s="100" t="s">
        <v>4</v>
      </c>
      <c r="F48" s="133"/>
      <c r="G48" s="128">
        <f t="shared" ref="G48:G64" si="0">F48*D48</f>
        <v>0</v>
      </c>
    </row>
    <row r="49" spans="2:7" ht="18" customHeight="1" thickBot="1" x14ac:dyDescent="0.3">
      <c r="B49" s="28">
        <v>4</v>
      </c>
      <c r="C49" s="105" t="s">
        <v>247</v>
      </c>
      <c r="D49" s="28">
        <v>1</v>
      </c>
      <c r="E49" s="100" t="s">
        <v>4</v>
      </c>
      <c r="F49" s="133"/>
      <c r="G49" s="128">
        <f t="shared" si="0"/>
        <v>0</v>
      </c>
    </row>
    <row r="50" spans="2:7" ht="18" customHeight="1" thickBot="1" x14ac:dyDescent="0.3">
      <c r="B50" s="3">
        <v>5</v>
      </c>
      <c r="C50" s="131" t="s">
        <v>248</v>
      </c>
      <c r="D50" s="3">
        <v>12</v>
      </c>
      <c r="E50" s="101" t="s">
        <v>4</v>
      </c>
      <c r="F50" s="132"/>
      <c r="G50" s="128">
        <f t="shared" si="0"/>
        <v>0</v>
      </c>
    </row>
    <row r="51" spans="2:7" ht="18" customHeight="1" thickBot="1" x14ac:dyDescent="0.3">
      <c r="B51" s="28">
        <v>6</v>
      </c>
      <c r="C51" s="131" t="s">
        <v>249</v>
      </c>
      <c r="D51" s="3">
        <v>2</v>
      </c>
      <c r="E51" s="101" t="s">
        <v>4</v>
      </c>
      <c r="F51" s="132"/>
      <c r="G51" s="128">
        <f t="shared" si="0"/>
        <v>0</v>
      </c>
    </row>
    <row r="52" spans="2:7" ht="18" customHeight="1" thickBot="1" x14ac:dyDescent="0.3">
      <c r="B52" s="3">
        <v>7</v>
      </c>
      <c r="C52" s="131" t="s">
        <v>250</v>
      </c>
      <c r="D52" s="3">
        <v>5</v>
      </c>
      <c r="E52" s="101" t="s">
        <v>4</v>
      </c>
      <c r="F52" s="132"/>
      <c r="G52" s="128">
        <f t="shared" si="0"/>
        <v>0</v>
      </c>
    </row>
    <row r="53" spans="2:7" ht="30.75" thickBot="1" x14ac:dyDescent="0.3">
      <c r="B53" s="28">
        <v>8</v>
      </c>
      <c r="C53" s="131" t="s">
        <v>251</v>
      </c>
      <c r="D53" s="3">
        <v>3</v>
      </c>
      <c r="E53" s="101" t="s">
        <v>4</v>
      </c>
      <c r="F53" s="132"/>
      <c r="G53" s="128">
        <f t="shared" si="0"/>
        <v>0</v>
      </c>
    </row>
    <row r="54" spans="2:7" ht="18" customHeight="1" thickBot="1" x14ac:dyDescent="0.3">
      <c r="B54" s="3">
        <v>9</v>
      </c>
      <c r="C54" s="131" t="s">
        <v>252</v>
      </c>
      <c r="D54" s="3">
        <v>46</v>
      </c>
      <c r="E54" s="101" t="s">
        <v>4</v>
      </c>
      <c r="F54" s="132"/>
      <c r="G54" s="128">
        <f t="shared" si="0"/>
        <v>0</v>
      </c>
    </row>
    <row r="55" spans="2:7" ht="18" customHeight="1" thickBot="1" x14ac:dyDescent="0.3">
      <c r="B55" s="28">
        <v>10</v>
      </c>
      <c r="C55" s="131" t="s">
        <v>253</v>
      </c>
      <c r="D55" s="3">
        <v>23</v>
      </c>
      <c r="E55" s="101" t="s">
        <v>4</v>
      </c>
      <c r="F55" s="132"/>
      <c r="G55" s="128">
        <f t="shared" si="0"/>
        <v>0</v>
      </c>
    </row>
    <row r="56" spans="2:7" ht="18" customHeight="1" thickBot="1" x14ac:dyDescent="0.3">
      <c r="B56" s="3">
        <v>11</v>
      </c>
      <c r="C56" s="105" t="s">
        <v>254</v>
      </c>
      <c r="D56" s="28">
        <v>5</v>
      </c>
      <c r="E56" s="100" t="s">
        <v>4</v>
      </c>
      <c r="F56" s="132"/>
      <c r="G56" s="134">
        <f t="shared" si="0"/>
        <v>0</v>
      </c>
    </row>
    <row r="57" spans="2:7" ht="18" customHeight="1" thickBot="1" x14ac:dyDescent="0.3">
      <c r="B57" s="28">
        <v>12</v>
      </c>
      <c r="C57" s="131" t="s">
        <v>255</v>
      </c>
      <c r="D57" s="3">
        <v>267</v>
      </c>
      <c r="E57" s="101" t="s">
        <v>66</v>
      </c>
      <c r="F57" s="132"/>
      <c r="G57" s="128">
        <f t="shared" si="0"/>
        <v>0</v>
      </c>
    </row>
    <row r="58" spans="2:7" ht="39" customHeight="1" thickBot="1" x14ac:dyDescent="0.3">
      <c r="B58" s="28">
        <v>13</v>
      </c>
      <c r="C58" s="105" t="s">
        <v>256</v>
      </c>
      <c r="D58" s="28">
        <v>2</v>
      </c>
      <c r="E58" s="100" t="s">
        <v>4</v>
      </c>
      <c r="F58" s="132"/>
      <c r="G58" s="134">
        <f t="shared" si="0"/>
        <v>0</v>
      </c>
    </row>
    <row r="59" spans="2:7" ht="18" customHeight="1" thickBot="1" x14ac:dyDescent="0.3">
      <c r="B59" s="28">
        <v>14</v>
      </c>
      <c r="C59" s="105" t="s">
        <v>257</v>
      </c>
      <c r="D59" s="28">
        <v>80</v>
      </c>
      <c r="E59" s="100" t="s">
        <v>66</v>
      </c>
      <c r="F59" s="132"/>
      <c r="G59" s="134">
        <f t="shared" si="0"/>
        <v>0</v>
      </c>
    </row>
    <row r="60" spans="2:7" ht="18" customHeight="1" thickBot="1" x14ac:dyDescent="0.3">
      <c r="B60" s="28">
        <v>15</v>
      </c>
      <c r="C60" s="131" t="s">
        <v>69</v>
      </c>
      <c r="D60" s="3">
        <v>1</v>
      </c>
      <c r="E60" s="101" t="s">
        <v>70</v>
      </c>
      <c r="F60" s="132"/>
      <c r="G60" s="128">
        <f t="shared" si="0"/>
        <v>0</v>
      </c>
    </row>
    <row r="61" spans="2:7" ht="18" customHeight="1" thickBot="1" x14ac:dyDescent="0.3">
      <c r="B61" s="28">
        <v>16</v>
      </c>
      <c r="C61" s="131" t="s">
        <v>391</v>
      </c>
      <c r="D61" s="3">
        <v>1</v>
      </c>
      <c r="E61" s="101" t="s">
        <v>4</v>
      </c>
      <c r="F61" s="132"/>
      <c r="G61" s="128">
        <f t="shared" si="0"/>
        <v>0</v>
      </c>
    </row>
    <row r="62" spans="2:7" ht="18" customHeight="1" thickBot="1" x14ac:dyDescent="0.3">
      <c r="B62" s="28">
        <v>17</v>
      </c>
      <c r="C62" s="131" t="s">
        <v>392</v>
      </c>
      <c r="D62" s="3">
        <v>8</v>
      </c>
      <c r="E62" s="101" t="s">
        <v>4</v>
      </c>
      <c r="F62" s="132"/>
      <c r="G62" s="128">
        <f t="shared" si="0"/>
        <v>0</v>
      </c>
    </row>
    <row r="63" spans="2:7" ht="18" customHeight="1" thickBot="1" x14ac:dyDescent="0.3">
      <c r="B63" s="28">
        <v>18</v>
      </c>
      <c r="C63" s="131" t="s">
        <v>393</v>
      </c>
      <c r="D63" s="3">
        <v>2</v>
      </c>
      <c r="E63" s="101" t="s">
        <v>4</v>
      </c>
      <c r="F63" s="132"/>
      <c r="G63" s="128">
        <f t="shared" si="0"/>
        <v>0</v>
      </c>
    </row>
    <row r="64" spans="2:7" ht="18" customHeight="1" thickBot="1" x14ac:dyDescent="0.3">
      <c r="B64" s="28">
        <v>19</v>
      </c>
      <c r="C64" s="105" t="s">
        <v>210</v>
      </c>
      <c r="D64" s="3">
        <v>140</v>
      </c>
      <c r="E64" s="101" t="s">
        <v>66</v>
      </c>
      <c r="F64" s="132"/>
      <c r="G64" s="128">
        <f t="shared" si="0"/>
        <v>0</v>
      </c>
    </row>
    <row r="65" spans="2:7" ht="20.100000000000001" customHeight="1" thickBot="1" x14ac:dyDescent="0.3">
      <c r="B65" s="3"/>
      <c r="C65" s="5" t="s">
        <v>30</v>
      </c>
      <c r="D65" s="3"/>
      <c r="E65" s="3"/>
      <c r="F65" s="135"/>
      <c r="G65" s="135">
        <f>SUM(G47:G64)</f>
        <v>0</v>
      </c>
    </row>
    <row r="66" spans="2:7" ht="20.100000000000001" customHeight="1" thickBot="1" x14ac:dyDescent="0.3">
      <c r="B66" s="4"/>
      <c r="C66" s="112" t="s">
        <v>41</v>
      </c>
      <c r="D66" s="4"/>
      <c r="E66" s="4"/>
      <c r="F66" s="136"/>
      <c r="G66" s="136">
        <f>G65</f>
        <v>0</v>
      </c>
    </row>
    <row r="67" spans="2:7" ht="20.100000000000001" customHeight="1" thickBot="1" x14ac:dyDescent="0.3">
      <c r="B67" s="3"/>
      <c r="C67" s="5" t="s">
        <v>39</v>
      </c>
      <c r="D67" s="3"/>
      <c r="E67" s="3"/>
      <c r="F67" s="135"/>
      <c r="G67" s="137">
        <f>G66*20/100</f>
        <v>0</v>
      </c>
    </row>
    <row r="68" spans="2:7" ht="20.100000000000001" customHeight="1" thickBot="1" x14ac:dyDescent="0.3">
      <c r="B68" s="4"/>
      <c r="C68" s="112" t="s">
        <v>42</v>
      </c>
      <c r="D68" s="4"/>
      <c r="E68" s="4"/>
      <c r="F68" s="136"/>
      <c r="G68" s="136">
        <f>SUM(G66:G67)</f>
        <v>0</v>
      </c>
    </row>
    <row r="69" spans="2:7" ht="15.75" thickBot="1" x14ac:dyDescent="0.3">
      <c r="B69" s="6"/>
      <c r="C69" s="6"/>
      <c r="D69" s="6"/>
      <c r="E69" s="6"/>
      <c r="F69" s="6"/>
      <c r="G69" s="6"/>
    </row>
    <row r="110" spans="6:6" x14ac:dyDescent="0.25">
      <c r="F110">
        <f>4200*2.5</f>
        <v>10500</v>
      </c>
    </row>
    <row r="111" spans="6:6" x14ac:dyDescent="0.25">
      <c r="F111">
        <f>6800*2.5</f>
        <v>17000</v>
      </c>
    </row>
    <row r="112" spans="6:6" x14ac:dyDescent="0.25">
      <c r="F112">
        <f>12600*2.5</f>
        <v>31500</v>
      </c>
    </row>
    <row r="113" spans="6:6" x14ac:dyDescent="0.25">
      <c r="F113">
        <f>10000*2.5</f>
        <v>25000</v>
      </c>
    </row>
    <row r="114" spans="6:6" x14ac:dyDescent="0.25">
      <c r="F114">
        <v>1810</v>
      </c>
    </row>
    <row r="115" spans="6:6" x14ac:dyDescent="0.25">
      <c r="F115">
        <v>13500</v>
      </c>
    </row>
    <row r="116" spans="6:6" x14ac:dyDescent="0.25">
      <c r="F116">
        <v>6350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Ընդհանուր</vt:lpstr>
      <vt:lpstr>Շին. Մաս</vt:lpstr>
      <vt:lpstr>Կահ.</vt:lpstr>
      <vt:lpstr>Բրենդ.</vt:lpstr>
      <vt:lpstr>Անվտ. և Հրդեհի Ազդ.</vt:lpstr>
      <vt:lpstr>Էլեկտր. Մաս</vt:lpstr>
      <vt:lpstr>ՏՏ</vt:lpstr>
      <vt:lpstr>Ջուր - Կոյուղի</vt:lpstr>
      <vt:lpstr>Տես. Համ.</vt:lpstr>
      <vt:lpstr>Օդափ.</vt:lpstr>
      <vt:lpstr>Հով.- Ջեռ.</vt:lpstr>
      <vt:lpstr>Կոնդենսատի Հեռացում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2026-09-14T13:38:54Z</dcterms:modified>
</cp:coreProperties>
</file>